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56" windowWidth="9720" windowHeight="6405" activeTab="0"/>
  </bookViews>
  <sheets>
    <sheet name="Data Entry" sheetId="1" r:id="rId1"/>
    <sheet name="Intermediate Calculations" sheetId="2" r:id="rId2"/>
    <sheet name="BCI &amp; PEM Results" sheetId="3" r:id="rId3"/>
  </sheets>
  <definedNames>
    <definedName name="_xlnm.Print_Area" localSheetId="2">'BCI &amp; PEM Results'!$A$2:$M$29</definedName>
    <definedName name="_xlnm.Print_Area" localSheetId="0">'Data Entry'!$A$1:$O$30</definedName>
    <definedName name="_xlnm.Print_Area" localSheetId="1">'Intermediate Calculations'!$A$1:$M$30</definedName>
  </definedNames>
  <calcPr fullCalcOnLoad="1"/>
</workbook>
</file>

<file path=xl/sharedStrings.xml><?xml version="1.0" encoding="utf-8"?>
<sst xmlns="http://schemas.openxmlformats.org/spreadsheetml/2006/main" count="68" uniqueCount="64">
  <si>
    <t>Data Entry</t>
  </si>
  <si>
    <t>Location</t>
  </si>
  <si>
    <t>Geometric &amp; Roadside Data</t>
  </si>
  <si>
    <t>Traffic Operations Data</t>
  </si>
  <si>
    <t>Parking Data</t>
  </si>
  <si>
    <t>Midblock Identifier (Route/Intersecting Streets, Segment Number, Link Number, Etc.)</t>
  </si>
  <si>
    <t>No. of Lanes (one direction)</t>
  </si>
  <si>
    <t>Curb Lane Width (ft)</t>
  </si>
  <si>
    <t>Bicycle Lane Width (ft)</t>
  </si>
  <si>
    <t>Paved Shoulder Width (ft)</t>
  </si>
  <si>
    <t>Residential Development (y/n)</t>
  </si>
  <si>
    <t>Speed Limit (mi/h)</t>
  </si>
  <si>
    <t>AADT</t>
  </si>
  <si>
    <t>Parking Lane (y/n)</t>
  </si>
  <si>
    <t>Occupancy (%)</t>
  </si>
  <si>
    <t>Time Limit (minutes)</t>
  </si>
  <si>
    <t>Intermediate Calculations</t>
  </si>
  <si>
    <t>Peak-Hour Volume Computations</t>
  </si>
  <si>
    <t>Adjustment Factors</t>
  </si>
  <si>
    <t>Peak-Hour Factor 
(K-factor)</t>
  </si>
  <si>
    <t>Directional Split
(D-factor)</t>
  </si>
  <si>
    <t>Curb Lane %</t>
  </si>
  <si>
    <t>BCI Model Variables</t>
  </si>
  <si>
    <t>BL</t>
  </si>
  <si>
    <t>BLW</t>
  </si>
  <si>
    <t>CLW</t>
  </si>
  <si>
    <t>CLV</t>
  </si>
  <si>
    <t>OLV</t>
  </si>
  <si>
    <t>SPD</t>
  </si>
  <si>
    <t>PKG</t>
  </si>
  <si>
    <t>AREA</t>
  </si>
  <si>
    <t>AF</t>
  </si>
  <si>
    <t>BCI</t>
  </si>
  <si>
    <t>Level of Service</t>
  </si>
  <si>
    <t>Bicycle Compatibility Level</t>
  </si>
  <si>
    <t>Cyclist Data</t>
  </si>
  <si>
    <t>LPB</t>
  </si>
  <si>
    <t>ENC</t>
  </si>
  <si>
    <t>CLP</t>
  </si>
  <si>
    <t>BCI Results</t>
  </si>
  <si>
    <t>BL?</t>
  </si>
  <si>
    <t>CR?</t>
  </si>
  <si>
    <t>Log Likelihood ENC</t>
  </si>
  <si>
    <t>Majority of Cyclists are Casual Recreationalists? (y/n)</t>
  </si>
  <si>
    <t>Percent CLP</t>
  </si>
  <si>
    <t>Curb Lane Truck %   (T-factor)</t>
  </si>
  <si>
    <t>Opposing Lane?</t>
  </si>
  <si>
    <t>Odds Ratio ENC</t>
  </si>
  <si>
    <t>Large Truck (%)</t>
  </si>
  <si>
    <t>Right Turn (%)</t>
  </si>
  <si>
    <t>85th Percentile Speed (mi/h)</t>
  </si>
  <si>
    <t>Truck AdjustmentFactor</t>
  </si>
  <si>
    <t>Right Turn Adjustment Factor</t>
  </si>
  <si>
    <t>Parking Adjustment Factor</t>
  </si>
  <si>
    <t>PEM Calculations</t>
  </si>
  <si>
    <t>Bicycle Compatability Index and Passing Event Model Results</t>
  </si>
  <si>
    <t>PEM Results</t>
  </si>
  <si>
    <t>Peak Hour Right-Turn Volume</t>
  </si>
  <si>
    <t xml:space="preserve">Peak-Hour Curb Lane Truck Volume </t>
  </si>
  <si>
    <t>Peak-Hour Other Lane(s) Volume</t>
  </si>
  <si>
    <t>Peak-Hour  Volume</t>
  </si>
  <si>
    <t>Peak-Hour  Curb Lane Volume</t>
  </si>
  <si>
    <t>TWLTL?</t>
  </si>
  <si>
    <t>TWLTL Present? (y/n)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</si>
</sst>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165" fontId="1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2"/>
    </xf>
    <xf numFmtId="0" fontId="1" fillId="33" borderId="10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tabSelected="1" zoomScale="92" zoomScaleNormal="92" zoomScalePageLayoutView="0" workbookViewId="0" topLeftCell="A1">
      <selection activeCell="A1" sqref="A1:P1"/>
    </sheetView>
  </sheetViews>
  <sheetFormatPr defaultColWidth="9.140625" defaultRowHeight="12.75"/>
  <cols>
    <col min="1" max="1" width="33.8515625" style="40" customWidth="1"/>
    <col min="2" max="2" width="13.8515625" style="10" customWidth="1"/>
    <col min="3" max="3" width="11.28125" style="5" customWidth="1"/>
    <col min="4" max="4" width="9.421875" style="1" customWidth="1"/>
    <col min="5" max="5" width="9.57421875" style="1" customWidth="1"/>
    <col min="6" max="6" width="10.57421875" style="1" customWidth="1"/>
    <col min="7" max="7" width="13.8515625" style="3" customWidth="1"/>
    <col min="8" max="8" width="8.28125" style="10" customWidth="1"/>
    <col min="9" max="9" width="10.28125" style="1" customWidth="1"/>
    <col min="10" max="10" width="8.28125" style="1" customWidth="1"/>
    <col min="11" max="11" width="7.421875" style="2" customWidth="1"/>
    <col min="12" max="12" width="7.00390625" style="2" customWidth="1"/>
    <col min="13" max="13" width="8.00390625" style="11" customWidth="1"/>
    <col min="14" max="14" width="11.140625" style="2" customWidth="1"/>
    <col min="15" max="15" width="9.57421875" style="14" customWidth="1"/>
    <col min="16" max="16" width="17.8515625" style="42" customWidth="1"/>
    <col min="17" max="16384" width="9.140625" style="1" customWidth="1"/>
  </cols>
  <sheetData>
    <row r="1" spans="1:16" s="32" customFormat="1" ht="21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s="33" customFormat="1" ht="16.5" customHeight="1">
      <c r="A2" s="37" t="s">
        <v>1</v>
      </c>
      <c r="B2" s="52" t="s">
        <v>2</v>
      </c>
      <c r="C2" s="53"/>
      <c r="D2" s="53"/>
      <c r="E2" s="53"/>
      <c r="F2" s="53"/>
      <c r="G2" s="54"/>
      <c r="H2" s="52" t="s">
        <v>3</v>
      </c>
      <c r="I2" s="53"/>
      <c r="J2" s="53"/>
      <c r="K2" s="53"/>
      <c r="L2" s="54"/>
      <c r="M2" s="52" t="s">
        <v>4</v>
      </c>
      <c r="N2" s="53"/>
      <c r="O2" s="54"/>
      <c r="P2" s="41" t="s">
        <v>35</v>
      </c>
    </row>
    <row r="3" spans="1:16" s="34" customFormat="1" ht="63.75">
      <c r="A3" s="38" t="s">
        <v>5</v>
      </c>
      <c r="B3" s="12" t="s">
        <v>6</v>
      </c>
      <c r="C3" s="12" t="s">
        <v>63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50</v>
      </c>
      <c r="J3" s="12" t="s">
        <v>12</v>
      </c>
      <c r="K3" s="13" t="s">
        <v>48</v>
      </c>
      <c r="L3" s="13" t="s">
        <v>49</v>
      </c>
      <c r="M3" s="12" t="s">
        <v>13</v>
      </c>
      <c r="N3" s="13" t="s">
        <v>14</v>
      </c>
      <c r="O3" s="12" t="s">
        <v>15</v>
      </c>
      <c r="P3" s="21" t="s">
        <v>43</v>
      </c>
    </row>
    <row r="4" spans="1:15" ht="12.75">
      <c r="A4" s="39"/>
      <c r="B4" s="24"/>
      <c r="C4" s="20"/>
      <c r="D4" s="20"/>
      <c r="E4" s="36"/>
      <c r="F4" s="35"/>
      <c r="G4" s="20"/>
      <c r="H4" s="24"/>
      <c r="I4" s="20"/>
      <c r="J4" s="20"/>
      <c r="K4" s="31"/>
      <c r="L4" s="31"/>
      <c r="M4" s="24"/>
      <c r="N4" s="31"/>
      <c r="O4" s="18"/>
    </row>
    <row r="5" spans="1:15" ht="12.75">
      <c r="A5" s="39"/>
      <c r="B5" s="24"/>
      <c r="C5" s="20"/>
      <c r="D5" s="20"/>
      <c r="E5" s="36"/>
      <c r="F5" s="35"/>
      <c r="G5" s="20"/>
      <c r="H5" s="24"/>
      <c r="I5" s="20"/>
      <c r="J5" s="20"/>
      <c r="K5" s="31"/>
      <c r="L5" s="31"/>
      <c r="M5" s="24"/>
      <c r="N5" s="31"/>
      <c r="O5" s="18"/>
    </row>
    <row r="6" spans="1:16" s="5" customFormat="1" ht="12.75">
      <c r="A6" s="39"/>
      <c r="B6" s="24"/>
      <c r="C6" s="20"/>
      <c r="D6" s="20"/>
      <c r="E6" s="36"/>
      <c r="F6" s="35"/>
      <c r="G6" s="20"/>
      <c r="H6" s="24"/>
      <c r="I6" s="20"/>
      <c r="J6" s="20"/>
      <c r="K6" s="31"/>
      <c r="L6" s="31"/>
      <c r="M6" s="24"/>
      <c r="N6" s="31"/>
      <c r="O6" s="18"/>
      <c r="P6" s="42"/>
    </row>
    <row r="7" spans="1:15" ht="12.75">
      <c r="A7" s="39"/>
      <c r="B7" s="24"/>
      <c r="C7" s="20"/>
      <c r="D7" s="20"/>
      <c r="E7" s="36"/>
      <c r="F7" s="35"/>
      <c r="G7" s="20"/>
      <c r="H7" s="24"/>
      <c r="I7" s="20"/>
      <c r="J7" s="20"/>
      <c r="K7" s="31"/>
      <c r="L7" s="31"/>
      <c r="M7" s="24"/>
      <c r="N7" s="31"/>
      <c r="O7" s="18"/>
    </row>
    <row r="8" spans="1:15" ht="12.75">
      <c r="A8" s="39"/>
      <c r="B8" s="24"/>
      <c r="C8" s="20"/>
      <c r="D8" s="20"/>
      <c r="E8" s="36"/>
      <c r="F8" s="35"/>
      <c r="G8" s="20"/>
      <c r="H8" s="24"/>
      <c r="I8" s="20"/>
      <c r="J8" s="20"/>
      <c r="K8" s="31"/>
      <c r="L8" s="31"/>
      <c r="M8" s="24"/>
      <c r="N8" s="31"/>
      <c r="O8" s="18"/>
    </row>
    <row r="9" spans="1:15" ht="12.75">
      <c r="A9" s="39"/>
      <c r="B9" s="24"/>
      <c r="C9" s="20"/>
      <c r="D9" s="20"/>
      <c r="E9" s="36"/>
      <c r="F9" s="35"/>
      <c r="G9" s="20"/>
      <c r="H9" s="24"/>
      <c r="I9" s="20"/>
      <c r="J9" s="20"/>
      <c r="K9" s="31"/>
      <c r="L9" s="31"/>
      <c r="M9" s="24"/>
      <c r="N9" s="31"/>
      <c r="O9" s="18"/>
    </row>
    <row r="10" spans="1:15" ht="12.75">
      <c r="A10" s="39"/>
      <c r="B10" s="24"/>
      <c r="C10" s="20"/>
      <c r="D10" s="20"/>
      <c r="E10" s="36"/>
      <c r="F10" s="35"/>
      <c r="G10" s="20"/>
      <c r="H10" s="24"/>
      <c r="I10" s="20"/>
      <c r="J10" s="20"/>
      <c r="K10" s="31"/>
      <c r="L10" s="31"/>
      <c r="M10" s="24"/>
      <c r="N10" s="31"/>
      <c r="O10" s="18"/>
    </row>
    <row r="11" spans="1:15" ht="12.75">
      <c r="A11" s="39"/>
      <c r="B11" s="24"/>
      <c r="C11" s="20"/>
      <c r="D11" s="20"/>
      <c r="E11" s="36"/>
      <c r="F11" s="35"/>
      <c r="G11" s="20"/>
      <c r="H11" s="24"/>
      <c r="I11" s="20"/>
      <c r="J11" s="20"/>
      <c r="K11" s="31"/>
      <c r="L11" s="31"/>
      <c r="M11" s="24"/>
      <c r="N11" s="31"/>
      <c r="O11" s="18"/>
    </row>
    <row r="12" spans="1:15" ht="12.75">
      <c r="A12" s="39"/>
      <c r="B12" s="24"/>
      <c r="C12" s="20"/>
      <c r="D12" s="20"/>
      <c r="E12" s="36"/>
      <c r="F12" s="35"/>
      <c r="G12" s="20"/>
      <c r="H12" s="24"/>
      <c r="I12" s="20"/>
      <c r="J12" s="20"/>
      <c r="K12" s="31"/>
      <c r="L12" s="31"/>
      <c r="M12" s="24"/>
      <c r="N12" s="31"/>
      <c r="O12" s="18"/>
    </row>
    <row r="13" spans="1:15" ht="12.75">
      <c r="A13" s="39"/>
      <c r="B13" s="24"/>
      <c r="C13" s="20"/>
      <c r="D13" s="20"/>
      <c r="E13" s="36"/>
      <c r="F13" s="35"/>
      <c r="G13" s="20"/>
      <c r="H13" s="24"/>
      <c r="I13" s="20"/>
      <c r="J13" s="20"/>
      <c r="K13" s="31"/>
      <c r="L13" s="31"/>
      <c r="M13" s="24"/>
      <c r="N13" s="31"/>
      <c r="O13" s="18"/>
    </row>
    <row r="14" spans="1:15" ht="12.75">
      <c r="A14" s="39"/>
      <c r="B14" s="24"/>
      <c r="C14" s="20"/>
      <c r="D14" s="20"/>
      <c r="E14" s="36"/>
      <c r="F14" s="35"/>
      <c r="G14" s="20"/>
      <c r="H14" s="24"/>
      <c r="I14" s="20"/>
      <c r="J14" s="20"/>
      <c r="K14" s="31"/>
      <c r="L14" s="31"/>
      <c r="M14" s="24"/>
      <c r="N14" s="31"/>
      <c r="O14" s="18"/>
    </row>
    <row r="15" spans="1:15" ht="12.75">
      <c r="A15" s="39"/>
      <c r="B15" s="24"/>
      <c r="C15" s="20"/>
      <c r="D15" s="20"/>
      <c r="E15" s="36"/>
      <c r="F15" s="35"/>
      <c r="G15" s="20"/>
      <c r="H15" s="24"/>
      <c r="I15" s="20"/>
      <c r="J15" s="20"/>
      <c r="K15" s="31"/>
      <c r="L15" s="31"/>
      <c r="M15" s="24"/>
      <c r="N15" s="31"/>
      <c r="O15" s="18"/>
    </row>
    <row r="16" spans="1:15" ht="12.75">
      <c r="A16" s="39"/>
      <c r="B16" s="24"/>
      <c r="C16" s="20"/>
      <c r="D16" s="20"/>
      <c r="E16" s="36"/>
      <c r="F16" s="35"/>
      <c r="G16" s="20"/>
      <c r="H16" s="24"/>
      <c r="I16" s="20"/>
      <c r="J16" s="20"/>
      <c r="K16" s="31"/>
      <c r="L16" s="31"/>
      <c r="M16" s="24"/>
      <c r="N16" s="31"/>
      <c r="O16" s="18"/>
    </row>
    <row r="17" spans="1:15" ht="12.75">
      <c r="A17" s="39"/>
      <c r="B17" s="24"/>
      <c r="C17" s="20"/>
      <c r="D17" s="20"/>
      <c r="E17" s="36"/>
      <c r="F17" s="35"/>
      <c r="G17" s="20"/>
      <c r="H17" s="24"/>
      <c r="I17" s="20"/>
      <c r="J17" s="20"/>
      <c r="K17" s="31"/>
      <c r="L17" s="31"/>
      <c r="M17" s="24"/>
      <c r="N17" s="31"/>
      <c r="O17" s="18"/>
    </row>
    <row r="18" spans="1:15" ht="12.75">
      <c r="A18" s="39"/>
      <c r="B18" s="24"/>
      <c r="C18" s="20"/>
      <c r="D18" s="20"/>
      <c r="E18" s="36"/>
      <c r="F18" s="35"/>
      <c r="G18" s="20"/>
      <c r="H18" s="24"/>
      <c r="I18" s="20"/>
      <c r="J18" s="20"/>
      <c r="K18" s="31"/>
      <c r="L18" s="31"/>
      <c r="M18" s="24"/>
      <c r="N18" s="31"/>
      <c r="O18" s="18"/>
    </row>
    <row r="19" spans="1:15" ht="12.75">
      <c r="A19" s="39"/>
      <c r="B19" s="24"/>
      <c r="C19" s="20"/>
      <c r="D19" s="20"/>
      <c r="E19" s="36"/>
      <c r="F19" s="35"/>
      <c r="G19" s="20"/>
      <c r="H19" s="24"/>
      <c r="I19" s="20"/>
      <c r="J19" s="20"/>
      <c r="K19" s="31"/>
      <c r="L19" s="31"/>
      <c r="M19" s="24"/>
      <c r="N19" s="31"/>
      <c r="O19" s="18"/>
    </row>
    <row r="20" spans="1:15" ht="12.75">
      <c r="A20" s="39"/>
      <c r="B20" s="24"/>
      <c r="C20" s="20"/>
      <c r="D20" s="20"/>
      <c r="E20" s="36"/>
      <c r="F20" s="35"/>
      <c r="G20" s="20"/>
      <c r="H20" s="24"/>
      <c r="I20" s="20"/>
      <c r="J20" s="20"/>
      <c r="K20" s="31"/>
      <c r="L20" s="31"/>
      <c r="M20" s="24"/>
      <c r="N20" s="31"/>
      <c r="O20" s="18"/>
    </row>
    <row r="21" spans="1:15" ht="12.75">
      <c r="A21" s="39"/>
      <c r="B21" s="24"/>
      <c r="C21" s="20"/>
      <c r="D21" s="20"/>
      <c r="E21" s="36"/>
      <c r="F21" s="35"/>
      <c r="G21" s="20"/>
      <c r="H21" s="24"/>
      <c r="I21" s="20"/>
      <c r="J21" s="20"/>
      <c r="K21" s="31"/>
      <c r="L21" s="31"/>
      <c r="M21" s="24"/>
      <c r="N21" s="31"/>
      <c r="O21" s="18"/>
    </row>
    <row r="22" spans="1:15" ht="12.75">
      <c r="A22" s="39"/>
      <c r="B22" s="24"/>
      <c r="C22" s="20"/>
      <c r="D22" s="20"/>
      <c r="E22" s="36"/>
      <c r="F22" s="35"/>
      <c r="G22" s="20"/>
      <c r="H22" s="24"/>
      <c r="I22" s="20"/>
      <c r="J22" s="20"/>
      <c r="K22" s="31"/>
      <c r="L22" s="31"/>
      <c r="M22" s="24"/>
      <c r="N22" s="31"/>
      <c r="O22" s="18"/>
    </row>
    <row r="23" spans="1:15" ht="12.75">
      <c r="A23" s="39"/>
      <c r="B23" s="24"/>
      <c r="C23" s="20"/>
      <c r="D23" s="20"/>
      <c r="E23" s="36"/>
      <c r="F23" s="35"/>
      <c r="G23" s="20"/>
      <c r="H23" s="24"/>
      <c r="I23" s="20"/>
      <c r="J23" s="20"/>
      <c r="K23" s="31"/>
      <c r="L23" s="31"/>
      <c r="M23" s="24"/>
      <c r="N23" s="31"/>
      <c r="O23" s="18"/>
    </row>
    <row r="24" spans="1:15" ht="12.75">
      <c r="A24" s="39"/>
      <c r="B24" s="24"/>
      <c r="C24" s="20"/>
      <c r="D24" s="20"/>
      <c r="E24" s="36"/>
      <c r="F24" s="35"/>
      <c r="G24" s="20"/>
      <c r="H24" s="24"/>
      <c r="I24" s="20"/>
      <c r="J24" s="20"/>
      <c r="K24" s="31"/>
      <c r="L24" s="31"/>
      <c r="M24" s="24"/>
      <c r="N24" s="31"/>
      <c r="O24" s="18"/>
    </row>
    <row r="25" spans="1:15" ht="12.75">
      <c r="A25" s="39"/>
      <c r="B25" s="24"/>
      <c r="C25" s="20"/>
      <c r="D25" s="20"/>
      <c r="E25" s="36"/>
      <c r="F25" s="35"/>
      <c r="G25" s="20"/>
      <c r="H25" s="24"/>
      <c r="I25" s="20"/>
      <c r="J25" s="20"/>
      <c r="K25" s="31"/>
      <c r="L25" s="31"/>
      <c r="M25" s="24"/>
      <c r="N25" s="31"/>
      <c r="O25" s="18"/>
    </row>
    <row r="26" spans="1:15" ht="12.75">
      <c r="A26" s="39"/>
      <c r="B26" s="24"/>
      <c r="C26" s="20"/>
      <c r="D26" s="20"/>
      <c r="E26" s="36"/>
      <c r="F26" s="35"/>
      <c r="G26" s="20"/>
      <c r="H26" s="24"/>
      <c r="I26" s="20"/>
      <c r="J26" s="20"/>
      <c r="K26" s="31"/>
      <c r="L26" s="31"/>
      <c r="M26" s="24"/>
      <c r="N26" s="31"/>
      <c r="O26" s="18"/>
    </row>
    <row r="27" spans="1:15" ht="12.75">
      <c r="A27" s="39"/>
      <c r="B27" s="24"/>
      <c r="C27" s="20"/>
      <c r="D27" s="20"/>
      <c r="E27" s="36"/>
      <c r="F27" s="35"/>
      <c r="G27" s="20"/>
      <c r="H27" s="24"/>
      <c r="I27" s="20"/>
      <c r="J27" s="20"/>
      <c r="K27" s="31"/>
      <c r="L27" s="31"/>
      <c r="M27" s="24"/>
      <c r="N27" s="31"/>
      <c r="O27" s="18"/>
    </row>
    <row r="28" spans="1:15" ht="12.75">
      <c r="A28" s="39"/>
      <c r="B28" s="24"/>
      <c r="C28" s="20"/>
      <c r="D28" s="20"/>
      <c r="E28" s="36"/>
      <c r="F28" s="35"/>
      <c r="G28" s="20"/>
      <c r="H28" s="24"/>
      <c r="I28" s="20"/>
      <c r="J28" s="20"/>
      <c r="K28" s="31"/>
      <c r="L28" s="31"/>
      <c r="M28" s="24"/>
      <c r="N28" s="31"/>
      <c r="O28" s="18"/>
    </row>
    <row r="29" spans="1:15" ht="12.75">
      <c r="A29" s="39"/>
      <c r="B29" s="24"/>
      <c r="C29" s="20"/>
      <c r="D29" s="20"/>
      <c r="E29" s="36"/>
      <c r="F29" s="35"/>
      <c r="G29" s="20"/>
      <c r="H29" s="24"/>
      <c r="I29" s="20"/>
      <c r="J29" s="20"/>
      <c r="K29" s="31"/>
      <c r="L29" s="31"/>
      <c r="M29" s="24"/>
      <c r="N29" s="31"/>
      <c r="O29" s="18"/>
    </row>
    <row r="30" spans="1:16" s="5" customFormat="1" ht="12.75">
      <c r="A30" s="39"/>
      <c r="B30" s="24"/>
      <c r="C30" s="20"/>
      <c r="D30" s="20"/>
      <c r="E30" s="36"/>
      <c r="F30" s="35"/>
      <c r="G30" s="20"/>
      <c r="H30" s="24"/>
      <c r="I30" s="20"/>
      <c r="J30" s="20"/>
      <c r="K30" s="31"/>
      <c r="L30" s="31"/>
      <c r="M30" s="24"/>
      <c r="N30" s="31"/>
      <c r="O30" s="18"/>
      <c r="P30" s="42"/>
    </row>
    <row r="31" spans="1:15" ht="12.75">
      <c r="A31" s="39"/>
      <c r="B31" s="24"/>
      <c r="C31" s="20"/>
      <c r="D31" s="20"/>
      <c r="E31" s="36"/>
      <c r="F31" s="35"/>
      <c r="G31" s="20"/>
      <c r="H31" s="24"/>
      <c r="I31" s="20"/>
      <c r="J31" s="20"/>
      <c r="K31" s="31"/>
      <c r="L31" s="31"/>
      <c r="M31" s="24"/>
      <c r="N31" s="31"/>
      <c r="O31" s="18"/>
    </row>
    <row r="32" spans="1:15" ht="12.75">
      <c r="A32" s="39"/>
      <c r="B32" s="24"/>
      <c r="C32" s="20"/>
      <c r="D32" s="20"/>
      <c r="E32" s="36"/>
      <c r="F32" s="35"/>
      <c r="G32" s="20"/>
      <c r="H32" s="24"/>
      <c r="I32" s="20"/>
      <c r="J32" s="20"/>
      <c r="K32" s="31"/>
      <c r="L32" s="31"/>
      <c r="M32" s="24"/>
      <c r="N32" s="31"/>
      <c r="O32" s="18"/>
    </row>
    <row r="33" spans="1:15" ht="12.75">
      <c r="A33" s="39"/>
      <c r="B33" s="24"/>
      <c r="C33" s="20"/>
      <c r="D33" s="20"/>
      <c r="E33" s="36"/>
      <c r="F33" s="35"/>
      <c r="G33" s="20"/>
      <c r="H33" s="24"/>
      <c r="I33" s="20"/>
      <c r="J33" s="20"/>
      <c r="K33" s="31"/>
      <c r="L33" s="31"/>
      <c r="M33" s="24"/>
      <c r="N33" s="31"/>
      <c r="O33" s="18"/>
    </row>
    <row r="34" spans="1:15" ht="12.75">
      <c r="A34" s="39"/>
      <c r="B34" s="24"/>
      <c r="C34" s="20"/>
      <c r="D34" s="20"/>
      <c r="E34" s="36"/>
      <c r="F34" s="35"/>
      <c r="G34" s="20"/>
      <c r="H34" s="24"/>
      <c r="I34" s="20"/>
      <c r="J34" s="20"/>
      <c r="K34" s="31"/>
      <c r="L34" s="31"/>
      <c r="M34" s="24"/>
      <c r="N34" s="31"/>
      <c r="O34" s="18"/>
    </row>
    <row r="35" spans="1:15" ht="12.75">
      <c r="A35" s="39"/>
      <c r="B35" s="24"/>
      <c r="C35" s="20"/>
      <c r="D35" s="20"/>
      <c r="E35" s="36"/>
      <c r="F35" s="35"/>
      <c r="G35" s="20"/>
      <c r="H35" s="24"/>
      <c r="I35" s="20"/>
      <c r="J35" s="20"/>
      <c r="K35" s="31"/>
      <c r="L35" s="31"/>
      <c r="M35" s="24"/>
      <c r="N35" s="31"/>
      <c r="O35" s="18"/>
    </row>
    <row r="36" spans="1:15" ht="12.75">
      <c r="A36" s="39"/>
      <c r="B36" s="24"/>
      <c r="C36" s="20"/>
      <c r="D36" s="20"/>
      <c r="E36" s="36"/>
      <c r="F36" s="35"/>
      <c r="G36" s="20"/>
      <c r="H36" s="24"/>
      <c r="I36" s="20"/>
      <c r="J36" s="20"/>
      <c r="K36" s="31"/>
      <c r="L36" s="31"/>
      <c r="M36" s="24"/>
      <c r="N36" s="31"/>
      <c r="O36" s="18"/>
    </row>
    <row r="37" spans="1:15" ht="12.75">
      <c r="A37" s="39"/>
      <c r="B37" s="24"/>
      <c r="C37" s="20"/>
      <c r="D37" s="20"/>
      <c r="E37" s="36"/>
      <c r="F37" s="35"/>
      <c r="G37" s="20"/>
      <c r="H37" s="24"/>
      <c r="I37" s="20"/>
      <c r="J37" s="20"/>
      <c r="K37" s="31"/>
      <c r="L37" s="31"/>
      <c r="M37" s="24"/>
      <c r="N37" s="31"/>
      <c r="O37" s="18"/>
    </row>
    <row r="38" spans="1:15" ht="12.75">
      <c r="A38" s="39"/>
      <c r="B38" s="24"/>
      <c r="C38" s="20"/>
      <c r="D38" s="20"/>
      <c r="E38" s="36"/>
      <c r="F38" s="35"/>
      <c r="G38" s="20"/>
      <c r="H38" s="24"/>
      <c r="I38" s="20"/>
      <c r="J38" s="20"/>
      <c r="K38" s="31"/>
      <c r="L38" s="31"/>
      <c r="M38" s="24"/>
      <c r="N38" s="31"/>
      <c r="O38" s="18"/>
    </row>
    <row r="39" spans="1:15" ht="12.75">
      <c r="A39" s="39"/>
      <c r="B39" s="24"/>
      <c r="C39" s="20"/>
      <c r="D39" s="20"/>
      <c r="E39" s="36"/>
      <c r="F39" s="35"/>
      <c r="G39" s="20"/>
      <c r="H39" s="24"/>
      <c r="I39" s="20"/>
      <c r="J39" s="20"/>
      <c r="K39" s="31"/>
      <c r="L39" s="31"/>
      <c r="M39" s="24"/>
      <c r="N39" s="31"/>
      <c r="O39" s="18"/>
    </row>
    <row r="40" spans="1:15" ht="12.75">
      <c r="A40" s="39"/>
      <c r="B40" s="24"/>
      <c r="C40" s="20"/>
      <c r="D40" s="20"/>
      <c r="E40" s="36"/>
      <c r="F40" s="35"/>
      <c r="G40" s="20"/>
      <c r="H40" s="24"/>
      <c r="I40" s="20"/>
      <c r="J40" s="20"/>
      <c r="K40" s="31"/>
      <c r="L40" s="31"/>
      <c r="M40" s="24"/>
      <c r="N40" s="31"/>
      <c r="O40" s="18"/>
    </row>
    <row r="41" spans="1:15" ht="12.75">
      <c r="A41" s="39"/>
      <c r="B41" s="24"/>
      <c r="C41" s="20"/>
      <c r="D41" s="20"/>
      <c r="E41" s="36"/>
      <c r="F41" s="35"/>
      <c r="G41" s="20"/>
      <c r="H41" s="24"/>
      <c r="I41" s="20"/>
      <c r="J41" s="20"/>
      <c r="K41" s="31"/>
      <c r="L41" s="31"/>
      <c r="M41" s="24"/>
      <c r="N41" s="31"/>
      <c r="O41" s="18"/>
    </row>
    <row r="42" spans="1:15" ht="12.75">
      <c r="A42" s="39"/>
      <c r="B42" s="24"/>
      <c r="C42" s="20"/>
      <c r="D42" s="20"/>
      <c r="E42" s="36"/>
      <c r="F42" s="35"/>
      <c r="G42" s="20"/>
      <c r="H42" s="24"/>
      <c r="I42" s="20"/>
      <c r="J42" s="20"/>
      <c r="K42" s="31"/>
      <c r="L42" s="31"/>
      <c r="M42" s="24"/>
      <c r="N42" s="31"/>
      <c r="O42" s="18"/>
    </row>
    <row r="43" spans="1:15" ht="12.75">
      <c r="A43" s="39"/>
      <c r="B43" s="24"/>
      <c r="C43" s="20"/>
      <c r="D43" s="20"/>
      <c r="E43" s="36"/>
      <c r="F43" s="35"/>
      <c r="G43" s="20"/>
      <c r="H43" s="24"/>
      <c r="I43" s="20"/>
      <c r="J43" s="20"/>
      <c r="K43" s="31"/>
      <c r="L43" s="31"/>
      <c r="M43" s="24"/>
      <c r="N43" s="31"/>
      <c r="O43" s="18"/>
    </row>
    <row r="44" spans="1:15" ht="12.75">
      <c r="A44" s="39"/>
      <c r="B44" s="24"/>
      <c r="C44" s="20"/>
      <c r="D44" s="20"/>
      <c r="E44" s="36"/>
      <c r="F44" s="35"/>
      <c r="G44" s="20"/>
      <c r="H44" s="24"/>
      <c r="I44" s="20"/>
      <c r="J44" s="20"/>
      <c r="K44" s="31"/>
      <c r="L44" s="31"/>
      <c r="M44" s="24"/>
      <c r="N44" s="31"/>
      <c r="O44" s="18"/>
    </row>
    <row r="45" spans="1:15" ht="12.75">
      <c r="A45" s="39"/>
      <c r="B45" s="24"/>
      <c r="C45" s="20"/>
      <c r="D45" s="20"/>
      <c r="E45" s="36"/>
      <c r="F45" s="35"/>
      <c r="G45" s="20"/>
      <c r="H45" s="24"/>
      <c r="I45" s="20"/>
      <c r="J45" s="20"/>
      <c r="K45" s="31"/>
      <c r="L45" s="31"/>
      <c r="M45" s="24"/>
      <c r="N45" s="31"/>
      <c r="O45" s="18"/>
    </row>
    <row r="46" spans="1:15" ht="12.75">
      <c r="A46" s="39"/>
      <c r="B46" s="24"/>
      <c r="C46" s="20"/>
      <c r="D46" s="20"/>
      <c r="E46" s="36"/>
      <c r="F46" s="35"/>
      <c r="G46" s="20"/>
      <c r="H46" s="24"/>
      <c r="I46" s="20"/>
      <c r="J46" s="20"/>
      <c r="K46" s="31"/>
      <c r="L46" s="31"/>
      <c r="M46" s="24"/>
      <c r="N46" s="31"/>
      <c r="O46" s="18"/>
    </row>
    <row r="47" spans="1:15" ht="12.75">
      <c r="A47" s="39"/>
      <c r="B47" s="24"/>
      <c r="C47" s="20"/>
      <c r="D47" s="20"/>
      <c r="E47" s="36"/>
      <c r="F47" s="35"/>
      <c r="G47" s="20"/>
      <c r="H47" s="24"/>
      <c r="I47" s="20"/>
      <c r="J47" s="20"/>
      <c r="K47" s="31"/>
      <c r="L47" s="31"/>
      <c r="M47" s="24"/>
      <c r="N47" s="31"/>
      <c r="O47" s="18"/>
    </row>
    <row r="48" spans="1:15" ht="12.75">
      <c r="A48" s="39"/>
      <c r="B48" s="24"/>
      <c r="C48" s="20"/>
      <c r="D48" s="20"/>
      <c r="E48" s="36"/>
      <c r="F48" s="35"/>
      <c r="G48" s="20"/>
      <c r="H48" s="24"/>
      <c r="I48" s="20"/>
      <c r="J48" s="20"/>
      <c r="K48" s="31"/>
      <c r="L48" s="31"/>
      <c r="M48" s="24"/>
      <c r="N48" s="31"/>
      <c r="O48" s="18"/>
    </row>
    <row r="49" spans="1:15" ht="12.75">
      <c r="A49" s="39"/>
      <c r="B49" s="24"/>
      <c r="C49" s="20"/>
      <c r="D49" s="20"/>
      <c r="E49" s="36"/>
      <c r="F49" s="35"/>
      <c r="G49" s="20"/>
      <c r="H49" s="24"/>
      <c r="I49" s="20"/>
      <c r="J49" s="20"/>
      <c r="K49" s="31"/>
      <c r="L49" s="31"/>
      <c r="M49" s="24"/>
      <c r="N49" s="31"/>
      <c r="O49" s="18"/>
    </row>
    <row r="50" spans="1:15" ht="12.75">
      <c r="A50" s="39"/>
      <c r="B50" s="24"/>
      <c r="C50" s="20"/>
      <c r="D50" s="20"/>
      <c r="E50" s="36"/>
      <c r="F50" s="35"/>
      <c r="G50" s="20"/>
      <c r="H50" s="24"/>
      <c r="I50" s="20"/>
      <c r="J50" s="20"/>
      <c r="K50" s="31"/>
      <c r="L50" s="31"/>
      <c r="M50" s="24"/>
      <c r="N50" s="31"/>
      <c r="O50" s="18"/>
    </row>
    <row r="51" spans="1:15" ht="12.75">
      <c r="A51" s="39"/>
      <c r="B51" s="24"/>
      <c r="C51" s="20"/>
      <c r="D51" s="20"/>
      <c r="E51" s="36"/>
      <c r="F51" s="35"/>
      <c r="G51" s="20"/>
      <c r="H51" s="24"/>
      <c r="I51" s="20"/>
      <c r="J51" s="20"/>
      <c r="K51" s="31"/>
      <c r="L51" s="31"/>
      <c r="M51" s="24"/>
      <c r="N51" s="31"/>
      <c r="O51" s="18"/>
    </row>
    <row r="52" spans="1:15" ht="12.75">
      <c r="A52" s="39"/>
      <c r="B52" s="24"/>
      <c r="C52" s="20"/>
      <c r="D52" s="20"/>
      <c r="E52" s="36"/>
      <c r="F52" s="35"/>
      <c r="G52" s="20"/>
      <c r="H52" s="24"/>
      <c r="I52" s="20"/>
      <c r="J52" s="20"/>
      <c r="K52" s="31"/>
      <c r="L52" s="31"/>
      <c r="M52" s="24"/>
      <c r="N52" s="31"/>
      <c r="O52" s="18"/>
    </row>
    <row r="53" spans="1:15" ht="12.75">
      <c r="A53" s="39"/>
      <c r="B53" s="24"/>
      <c r="C53" s="20"/>
      <c r="D53" s="20"/>
      <c r="E53" s="36"/>
      <c r="F53" s="35"/>
      <c r="G53" s="20"/>
      <c r="H53" s="24"/>
      <c r="I53" s="20"/>
      <c r="J53" s="20"/>
      <c r="K53" s="31"/>
      <c r="L53" s="31"/>
      <c r="M53" s="24"/>
      <c r="N53" s="31"/>
      <c r="O53" s="18"/>
    </row>
    <row r="54" spans="1:15" ht="12.75">
      <c r="A54" s="39"/>
      <c r="B54" s="24"/>
      <c r="C54" s="20"/>
      <c r="D54" s="20"/>
      <c r="E54" s="36"/>
      <c r="F54" s="35"/>
      <c r="G54" s="20"/>
      <c r="H54" s="24"/>
      <c r="I54" s="20"/>
      <c r="J54" s="20"/>
      <c r="K54" s="31"/>
      <c r="L54" s="31"/>
      <c r="M54" s="24"/>
      <c r="N54" s="31"/>
      <c r="O54" s="18"/>
    </row>
    <row r="55" spans="1:15" ht="12.75">
      <c r="A55" s="39"/>
      <c r="B55" s="24"/>
      <c r="C55" s="20"/>
      <c r="D55" s="20"/>
      <c r="E55" s="36"/>
      <c r="F55" s="35"/>
      <c r="G55" s="20"/>
      <c r="H55" s="24"/>
      <c r="I55" s="20"/>
      <c r="J55" s="20"/>
      <c r="K55" s="31"/>
      <c r="L55" s="31"/>
      <c r="M55" s="24"/>
      <c r="N55" s="31"/>
      <c r="O55" s="18"/>
    </row>
    <row r="56" spans="1:15" ht="12.75">
      <c r="A56" s="39"/>
      <c r="B56" s="24"/>
      <c r="C56" s="20"/>
      <c r="D56" s="20"/>
      <c r="E56" s="36"/>
      <c r="F56" s="35"/>
      <c r="G56" s="20"/>
      <c r="H56" s="24"/>
      <c r="I56" s="20"/>
      <c r="J56" s="20"/>
      <c r="K56" s="31"/>
      <c r="L56" s="31"/>
      <c r="M56" s="24"/>
      <c r="N56" s="31"/>
      <c r="O56" s="18"/>
    </row>
    <row r="57" spans="1:15" ht="12.75">
      <c r="A57" s="39"/>
      <c r="B57" s="24"/>
      <c r="C57" s="20"/>
      <c r="D57" s="20"/>
      <c r="E57" s="36"/>
      <c r="F57" s="35"/>
      <c r="G57" s="20"/>
      <c r="H57" s="24"/>
      <c r="I57" s="20"/>
      <c r="J57" s="20"/>
      <c r="K57" s="31"/>
      <c r="L57" s="31"/>
      <c r="M57" s="24"/>
      <c r="N57" s="31"/>
      <c r="O57" s="18"/>
    </row>
    <row r="58" spans="1:15" ht="12.75">
      <c r="A58" s="39"/>
      <c r="B58" s="24"/>
      <c r="C58" s="20"/>
      <c r="D58" s="20"/>
      <c r="E58" s="36"/>
      <c r="F58" s="35"/>
      <c r="G58" s="20"/>
      <c r="H58" s="24"/>
      <c r="I58" s="20"/>
      <c r="J58" s="20"/>
      <c r="K58" s="31"/>
      <c r="L58" s="31"/>
      <c r="M58" s="24"/>
      <c r="N58" s="31"/>
      <c r="O58" s="18"/>
    </row>
    <row r="59" spans="1:15" ht="12.75">
      <c r="A59" s="39"/>
      <c r="B59" s="24"/>
      <c r="C59" s="20"/>
      <c r="D59" s="20"/>
      <c r="E59" s="36"/>
      <c r="F59" s="35"/>
      <c r="G59" s="20"/>
      <c r="H59" s="24"/>
      <c r="I59" s="20"/>
      <c r="J59" s="20"/>
      <c r="K59" s="31"/>
      <c r="L59" s="31"/>
      <c r="M59" s="24"/>
      <c r="N59" s="31"/>
      <c r="O59" s="18"/>
    </row>
    <row r="60" spans="1:15" ht="12.75">
      <c r="A60" s="39"/>
      <c r="B60" s="24"/>
      <c r="C60" s="20"/>
      <c r="D60" s="20"/>
      <c r="E60" s="36"/>
      <c r="F60" s="35"/>
      <c r="G60" s="20"/>
      <c r="H60" s="24"/>
      <c r="I60" s="20"/>
      <c r="J60" s="20"/>
      <c r="K60" s="31"/>
      <c r="L60" s="31"/>
      <c r="M60" s="24"/>
      <c r="N60" s="31"/>
      <c r="O60" s="18"/>
    </row>
    <row r="61" spans="1:15" ht="12.75">
      <c r="A61" s="39"/>
      <c r="B61" s="24"/>
      <c r="C61" s="20"/>
      <c r="D61" s="20"/>
      <c r="E61" s="36"/>
      <c r="F61" s="35"/>
      <c r="G61" s="20"/>
      <c r="H61" s="24"/>
      <c r="I61" s="20"/>
      <c r="J61" s="20"/>
      <c r="K61" s="31"/>
      <c r="L61" s="31"/>
      <c r="M61" s="24"/>
      <c r="N61" s="31"/>
      <c r="O61" s="18"/>
    </row>
    <row r="62" spans="1:15" ht="12.75">
      <c r="A62" s="39"/>
      <c r="B62" s="24"/>
      <c r="C62" s="20"/>
      <c r="D62" s="20"/>
      <c r="E62" s="36"/>
      <c r="F62" s="35"/>
      <c r="G62" s="20"/>
      <c r="H62" s="24"/>
      <c r="I62" s="20"/>
      <c r="J62" s="20"/>
      <c r="K62" s="31"/>
      <c r="L62" s="31"/>
      <c r="M62" s="24"/>
      <c r="N62" s="31"/>
      <c r="O62" s="18"/>
    </row>
    <row r="63" spans="1:15" ht="12.75">
      <c r="A63" s="39"/>
      <c r="B63" s="24"/>
      <c r="C63" s="20"/>
      <c r="D63" s="20"/>
      <c r="E63" s="36"/>
      <c r="F63" s="35"/>
      <c r="G63" s="20"/>
      <c r="H63" s="24"/>
      <c r="I63" s="20"/>
      <c r="J63" s="20"/>
      <c r="K63" s="31"/>
      <c r="L63" s="31"/>
      <c r="M63" s="24"/>
      <c r="N63" s="31"/>
      <c r="O63" s="18"/>
    </row>
    <row r="64" spans="1:15" ht="12.75">
      <c r="A64" s="39"/>
      <c r="B64" s="24"/>
      <c r="C64" s="20"/>
      <c r="D64" s="20"/>
      <c r="E64" s="36"/>
      <c r="F64" s="35"/>
      <c r="G64" s="20"/>
      <c r="H64" s="24"/>
      <c r="I64" s="20"/>
      <c r="J64" s="20"/>
      <c r="K64" s="31"/>
      <c r="L64" s="31"/>
      <c r="M64" s="24"/>
      <c r="N64" s="31"/>
      <c r="O64" s="18"/>
    </row>
    <row r="65" spans="1:15" ht="12.75">
      <c r="A65" s="39"/>
      <c r="B65" s="24"/>
      <c r="C65" s="20"/>
      <c r="D65" s="20"/>
      <c r="E65" s="36"/>
      <c r="F65" s="35"/>
      <c r="G65" s="20"/>
      <c r="H65" s="24"/>
      <c r="I65" s="20"/>
      <c r="J65" s="20"/>
      <c r="K65" s="31"/>
      <c r="L65" s="31"/>
      <c r="M65" s="24"/>
      <c r="N65" s="31"/>
      <c r="O65" s="18"/>
    </row>
    <row r="66" spans="1:15" ht="12.75">
      <c r="A66" s="39"/>
      <c r="B66" s="24"/>
      <c r="C66" s="20"/>
      <c r="D66" s="20"/>
      <c r="E66" s="36"/>
      <c r="F66" s="35"/>
      <c r="G66" s="20"/>
      <c r="H66" s="24"/>
      <c r="I66" s="20"/>
      <c r="J66" s="20"/>
      <c r="K66" s="31"/>
      <c r="L66" s="31"/>
      <c r="M66" s="24"/>
      <c r="N66" s="31"/>
      <c r="O66" s="18"/>
    </row>
    <row r="67" spans="1:15" ht="12.75">
      <c r="A67" s="39"/>
      <c r="B67" s="24"/>
      <c r="C67" s="20"/>
      <c r="D67" s="20"/>
      <c r="E67" s="36"/>
      <c r="F67" s="35"/>
      <c r="G67" s="20"/>
      <c r="H67" s="24"/>
      <c r="I67" s="20"/>
      <c r="J67" s="20"/>
      <c r="K67" s="31"/>
      <c r="L67" s="31"/>
      <c r="M67" s="24"/>
      <c r="N67" s="31"/>
      <c r="O67" s="18"/>
    </row>
    <row r="68" spans="1:15" ht="12.75">
      <c r="A68" s="39"/>
      <c r="B68" s="24"/>
      <c r="C68" s="20"/>
      <c r="D68" s="20"/>
      <c r="E68" s="36"/>
      <c r="F68" s="35"/>
      <c r="G68" s="20"/>
      <c r="H68" s="24"/>
      <c r="I68" s="20"/>
      <c r="J68" s="20"/>
      <c r="K68" s="31"/>
      <c r="L68" s="31"/>
      <c r="M68" s="24"/>
      <c r="N68" s="31"/>
      <c r="O68" s="18"/>
    </row>
    <row r="69" spans="1:15" ht="12.75">
      <c r="A69" s="39"/>
      <c r="B69" s="24"/>
      <c r="C69" s="20"/>
      <c r="D69" s="20"/>
      <c r="E69" s="36"/>
      <c r="F69" s="35"/>
      <c r="G69" s="20"/>
      <c r="H69" s="24"/>
      <c r="I69" s="20"/>
      <c r="J69" s="20"/>
      <c r="K69" s="31"/>
      <c r="L69" s="31"/>
      <c r="M69" s="24"/>
      <c r="N69" s="31"/>
      <c r="O69" s="18"/>
    </row>
    <row r="70" spans="1:15" ht="12.75">
      <c r="A70" s="39"/>
      <c r="B70" s="24"/>
      <c r="C70" s="20"/>
      <c r="D70" s="20"/>
      <c r="E70" s="36"/>
      <c r="F70" s="35"/>
      <c r="G70" s="20"/>
      <c r="H70" s="24"/>
      <c r="I70" s="20"/>
      <c r="J70" s="20"/>
      <c r="K70" s="31"/>
      <c r="L70" s="31"/>
      <c r="M70" s="24"/>
      <c r="N70" s="31"/>
      <c r="O70" s="18"/>
    </row>
    <row r="71" spans="1:15" ht="12.75">
      <c r="A71" s="39"/>
      <c r="B71" s="24"/>
      <c r="C71" s="20"/>
      <c r="D71" s="20"/>
      <c r="E71" s="36"/>
      <c r="F71" s="35"/>
      <c r="G71" s="20"/>
      <c r="H71" s="24"/>
      <c r="I71" s="20"/>
      <c r="J71" s="20"/>
      <c r="K71" s="31"/>
      <c r="L71" s="31"/>
      <c r="M71" s="24"/>
      <c r="N71" s="31"/>
      <c r="O71" s="18"/>
    </row>
    <row r="72" spans="1:15" ht="12.75">
      <c r="A72" s="39"/>
      <c r="B72" s="24"/>
      <c r="C72" s="20"/>
      <c r="D72" s="20"/>
      <c r="E72" s="36"/>
      <c r="F72" s="35"/>
      <c r="G72" s="20"/>
      <c r="H72" s="24"/>
      <c r="I72" s="20"/>
      <c r="J72" s="20"/>
      <c r="K72" s="31"/>
      <c r="L72" s="31"/>
      <c r="M72" s="24"/>
      <c r="N72" s="31"/>
      <c r="O72" s="18"/>
    </row>
    <row r="73" spans="1:15" ht="12.75">
      <c r="A73" s="39"/>
      <c r="B73" s="24"/>
      <c r="C73" s="20"/>
      <c r="D73" s="20"/>
      <c r="E73" s="36"/>
      <c r="F73" s="35"/>
      <c r="G73" s="20"/>
      <c r="H73" s="24"/>
      <c r="I73" s="20"/>
      <c r="J73" s="20"/>
      <c r="K73" s="31"/>
      <c r="L73" s="31"/>
      <c r="M73" s="24"/>
      <c r="N73" s="31"/>
      <c r="O73" s="18"/>
    </row>
    <row r="74" spans="1:15" ht="12.75">
      <c r="A74" s="39"/>
      <c r="B74" s="24"/>
      <c r="C74" s="20"/>
      <c r="D74" s="20"/>
      <c r="E74" s="36"/>
      <c r="F74" s="35"/>
      <c r="G74" s="20"/>
      <c r="H74" s="24"/>
      <c r="I74" s="20"/>
      <c r="J74" s="20"/>
      <c r="K74" s="31"/>
      <c r="L74" s="31"/>
      <c r="M74" s="24"/>
      <c r="N74" s="31"/>
      <c r="O74" s="18"/>
    </row>
    <row r="75" spans="1:15" ht="12.75">
      <c r="A75" s="39"/>
      <c r="B75" s="24"/>
      <c r="C75" s="20"/>
      <c r="D75" s="20"/>
      <c r="E75" s="36"/>
      <c r="F75" s="35"/>
      <c r="G75" s="20"/>
      <c r="H75" s="24"/>
      <c r="I75" s="20"/>
      <c r="J75" s="20"/>
      <c r="K75" s="31"/>
      <c r="L75" s="31"/>
      <c r="M75" s="24"/>
      <c r="N75" s="31"/>
      <c r="O75" s="18"/>
    </row>
    <row r="76" spans="1:15" ht="12.75">
      <c r="A76" s="39"/>
      <c r="B76" s="24"/>
      <c r="C76" s="20"/>
      <c r="D76" s="20"/>
      <c r="E76" s="36"/>
      <c r="F76" s="35"/>
      <c r="G76" s="20"/>
      <c r="H76" s="24"/>
      <c r="I76" s="20"/>
      <c r="J76" s="20"/>
      <c r="K76" s="31"/>
      <c r="L76" s="31"/>
      <c r="M76" s="24"/>
      <c r="N76" s="31"/>
      <c r="O76" s="18"/>
    </row>
    <row r="77" spans="1:15" ht="12.75">
      <c r="A77" s="39"/>
      <c r="B77" s="24"/>
      <c r="C77" s="20"/>
      <c r="D77" s="20"/>
      <c r="E77" s="36"/>
      <c r="F77" s="35"/>
      <c r="G77" s="20"/>
      <c r="H77" s="24"/>
      <c r="I77" s="20"/>
      <c r="J77" s="20"/>
      <c r="K77" s="31"/>
      <c r="L77" s="31"/>
      <c r="M77" s="24"/>
      <c r="N77" s="31"/>
      <c r="O77" s="18"/>
    </row>
    <row r="78" spans="1:15" ht="12.75">
      <c r="A78" s="39"/>
      <c r="B78" s="24"/>
      <c r="C78" s="20"/>
      <c r="D78" s="20"/>
      <c r="E78" s="36"/>
      <c r="F78" s="35"/>
      <c r="G78" s="20"/>
      <c r="H78" s="24"/>
      <c r="I78" s="20"/>
      <c r="J78" s="20"/>
      <c r="K78" s="31"/>
      <c r="L78" s="31"/>
      <c r="M78" s="24"/>
      <c r="N78" s="31"/>
      <c r="O78" s="18"/>
    </row>
    <row r="79" spans="1:15" ht="12.75">
      <c r="A79" s="39"/>
      <c r="B79" s="24"/>
      <c r="C79" s="20"/>
      <c r="D79" s="20"/>
      <c r="E79" s="36"/>
      <c r="F79" s="35"/>
      <c r="G79" s="20"/>
      <c r="H79" s="24"/>
      <c r="I79" s="20"/>
      <c r="J79" s="20"/>
      <c r="K79" s="31"/>
      <c r="L79" s="31"/>
      <c r="M79" s="24"/>
      <c r="N79" s="31"/>
      <c r="O79" s="18"/>
    </row>
    <row r="80" spans="1:15" ht="12.75">
      <c r="A80" s="39"/>
      <c r="B80" s="24"/>
      <c r="C80" s="20"/>
      <c r="D80" s="20"/>
      <c r="E80" s="36"/>
      <c r="F80" s="35"/>
      <c r="G80" s="20"/>
      <c r="H80" s="24"/>
      <c r="I80" s="20"/>
      <c r="J80" s="20"/>
      <c r="K80" s="31"/>
      <c r="L80" s="31"/>
      <c r="M80" s="24"/>
      <c r="N80" s="31"/>
      <c r="O80" s="18"/>
    </row>
    <row r="81" spans="1:15" ht="12.75">
      <c r="A81" s="39"/>
      <c r="B81" s="24"/>
      <c r="C81" s="20"/>
      <c r="D81" s="20"/>
      <c r="E81" s="36"/>
      <c r="F81" s="35"/>
      <c r="G81" s="20"/>
      <c r="H81" s="24"/>
      <c r="I81" s="20"/>
      <c r="J81" s="20"/>
      <c r="K81" s="31"/>
      <c r="L81" s="31"/>
      <c r="M81" s="24"/>
      <c r="N81" s="31"/>
      <c r="O81" s="18"/>
    </row>
    <row r="82" spans="1:15" ht="12.75">
      <c r="A82" s="39"/>
      <c r="B82" s="24"/>
      <c r="C82" s="20"/>
      <c r="D82" s="20"/>
      <c r="E82" s="36"/>
      <c r="F82" s="35"/>
      <c r="G82" s="20"/>
      <c r="H82" s="24"/>
      <c r="I82" s="20"/>
      <c r="J82" s="20"/>
      <c r="K82" s="31"/>
      <c r="L82" s="31"/>
      <c r="M82" s="24"/>
      <c r="N82" s="31"/>
      <c r="O82" s="18"/>
    </row>
    <row r="83" spans="1:15" ht="12.75">
      <c r="A83" s="39"/>
      <c r="B83" s="24"/>
      <c r="C83" s="20"/>
      <c r="D83" s="20"/>
      <c r="E83" s="36"/>
      <c r="F83" s="35"/>
      <c r="G83" s="20"/>
      <c r="H83" s="24"/>
      <c r="I83" s="20"/>
      <c r="J83" s="20"/>
      <c r="K83" s="31"/>
      <c r="L83" s="31"/>
      <c r="M83" s="24"/>
      <c r="N83" s="31"/>
      <c r="O83" s="18"/>
    </row>
    <row r="84" spans="1:15" ht="12.75">
      <c r="A84" s="39"/>
      <c r="B84" s="24"/>
      <c r="C84" s="20"/>
      <c r="D84" s="20"/>
      <c r="E84" s="36"/>
      <c r="F84" s="35"/>
      <c r="G84" s="20"/>
      <c r="H84" s="24"/>
      <c r="I84" s="20"/>
      <c r="J84" s="20"/>
      <c r="K84" s="31"/>
      <c r="L84" s="31"/>
      <c r="M84" s="24"/>
      <c r="N84" s="31"/>
      <c r="O84" s="18"/>
    </row>
    <row r="85" spans="1:15" ht="12.75">
      <c r="A85" s="39"/>
      <c r="B85" s="24"/>
      <c r="C85" s="20"/>
      <c r="D85" s="20"/>
      <c r="E85" s="36"/>
      <c r="F85" s="35"/>
      <c r="G85" s="20"/>
      <c r="H85" s="24"/>
      <c r="I85" s="20"/>
      <c r="J85" s="20"/>
      <c r="K85" s="31"/>
      <c r="L85" s="31"/>
      <c r="M85" s="24"/>
      <c r="N85" s="31"/>
      <c r="O85" s="18"/>
    </row>
    <row r="86" spans="1:15" ht="12.75">
      <c r="A86" s="39"/>
      <c r="B86" s="24"/>
      <c r="C86" s="20"/>
      <c r="D86" s="20"/>
      <c r="E86" s="36"/>
      <c r="F86" s="35"/>
      <c r="G86" s="20"/>
      <c r="H86" s="24"/>
      <c r="I86" s="20"/>
      <c r="J86" s="20"/>
      <c r="K86" s="31"/>
      <c r="L86" s="31"/>
      <c r="M86" s="24"/>
      <c r="N86" s="31"/>
      <c r="O86" s="18"/>
    </row>
    <row r="87" spans="1:15" ht="12.75">
      <c r="A87" s="39"/>
      <c r="B87" s="24"/>
      <c r="C87" s="20"/>
      <c r="D87" s="20"/>
      <c r="E87" s="36"/>
      <c r="F87" s="35"/>
      <c r="G87" s="20"/>
      <c r="H87" s="24"/>
      <c r="I87" s="20"/>
      <c r="J87" s="20"/>
      <c r="K87" s="31"/>
      <c r="L87" s="31"/>
      <c r="M87" s="24"/>
      <c r="N87" s="31"/>
      <c r="O87" s="18"/>
    </row>
    <row r="88" spans="1:15" ht="12.75">
      <c r="A88" s="39"/>
      <c r="B88" s="24"/>
      <c r="C88" s="20"/>
      <c r="D88" s="20"/>
      <c r="E88" s="36"/>
      <c r="F88" s="35"/>
      <c r="G88" s="20"/>
      <c r="H88" s="24"/>
      <c r="I88" s="20"/>
      <c r="J88" s="20"/>
      <c r="K88" s="31"/>
      <c r="L88" s="31"/>
      <c r="M88" s="24"/>
      <c r="N88" s="31"/>
      <c r="O88" s="18"/>
    </row>
    <row r="89" spans="1:15" ht="12.75">
      <c r="A89" s="39"/>
      <c r="B89" s="24"/>
      <c r="C89" s="20"/>
      <c r="D89" s="20"/>
      <c r="E89" s="36"/>
      <c r="F89" s="35"/>
      <c r="G89" s="20"/>
      <c r="H89" s="24"/>
      <c r="I89" s="20"/>
      <c r="J89" s="20"/>
      <c r="K89" s="31"/>
      <c r="L89" s="31"/>
      <c r="M89" s="24"/>
      <c r="N89" s="31"/>
      <c r="O89" s="18"/>
    </row>
    <row r="90" spans="1:15" ht="12.75">
      <c r="A90" s="39"/>
      <c r="B90" s="24"/>
      <c r="C90" s="20"/>
      <c r="D90" s="20"/>
      <c r="E90" s="36"/>
      <c r="F90" s="35"/>
      <c r="G90" s="20"/>
      <c r="H90" s="24"/>
      <c r="I90" s="20"/>
      <c r="J90" s="20"/>
      <c r="K90" s="31"/>
      <c r="L90" s="31"/>
      <c r="M90" s="24"/>
      <c r="N90" s="31"/>
      <c r="O90" s="18"/>
    </row>
    <row r="91" spans="1:15" ht="12.75">
      <c r="A91" s="39"/>
      <c r="B91" s="24"/>
      <c r="C91" s="20"/>
      <c r="D91" s="20"/>
      <c r="E91" s="36"/>
      <c r="F91" s="35"/>
      <c r="G91" s="20"/>
      <c r="H91" s="24"/>
      <c r="I91" s="20"/>
      <c r="J91" s="20"/>
      <c r="K91" s="31"/>
      <c r="L91" s="31"/>
      <c r="M91" s="24"/>
      <c r="N91" s="31"/>
      <c r="O91" s="18"/>
    </row>
    <row r="92" spans="1:15" ht="12.75">
      <c r="A92" s="39"/>
      <c r="B92" s="24"/>
      <c r="C92" s="20"/>
      <c r="D92" s="20"/>
      <c r="E92" s="36"/>
      <c r="F92" s="35"/>
      <c r="G92" s="20"/>
      <c r="H92" s="24"/>
      <c r="I92" s="20"/>
      <c r="J92" s="20"/>
      <c r="K92" s="31"/>
      <c r="L92" s="31"/>
      <c r="M92" s="24"/>
      <c r="N92" s="31"/>
      <c r="O92" s="18"/>
    </row>
    <row r="93" spans="1:15" ht="12.75">
      <c r="A93" s="39"/>
      <c r="B93" s="24"/>
      <c r="C93" s="20"/>
      <c r="D93" s="20"/>
      <c r="E93" s="36"/>
      <c r="F93" s="35"/>
      <c r="G93" s="20"/>
      <c r="H93" s="24"/>
      <c r="I93" s="20"/>
      <c r="J93" s="20"/>
      <c r="K93" s="31"/>
      <c r="L93" s="31"/>
      <c r="M93" s="24"/>
      <c r="N93" s="31"/>
      <c r="O93" s="18"/>
    </row>
    <row r="94" spans="1:15" ht="12.75">
      <c r="A94" s="39"/>
      <c r="B94" s="24"/>
      <c r="C94" s="20"/>
      <c r="D94" s="20"/>
      <c r="E94" s="36"/>
      <c r="F94" s="35"/>
      <c r="G94" s="20"/>
      <c r="H94" s="24"/>
      <c r="I94" s="20"/>
      <c r="J94" s="20"/>
      <c r="K94" s="31"/>
      <c r="L94" s="31"/>
      <c r="M94" s="24"/>
      <c r="N94" s="31"/>
      <c r="O94" s="18"/>
    </row>
    <row r="95" spans="1:15" ht="12.75">
      <c r="A95" s="39"/>
      <c r="B95" s="24"/>
      <c r="C95" s="20"/>
      <c r="D95" s="20"/>
      <c r="E95" s="36"/>
      <c r="F95" s="35"/>
      <c r="G95" s="20"/>
      <c r="H95" s="24"/>
      <c r="I95" s="20"/>
      <c r="J95" s="20"/>
      <c r="K95" s="31"/>
      <c r="L95" s="31"/>
      <c r="M95" s="24"/>
      <c r="N95" s="31"/>
      <c r="O95" s="18"/>
    </row>
    <row r="96" spans="1:15" ht="12.75">
      <c r="A96" s="39"/>
      <c r="B96" s="24"/>
      <c r="C96" s="20"/>
      <c r="D96" s="20"/>
      <c r="E96" s="36"/>
      <c r="F96" s="35"/>
      <c r="G96" s="20"/>
      <c r="H96" s="24"/>
      <c r="I96" s="20"/>
      <c r="J96" s="20"/>
      <c r="K96" s="31"/>
      <c r="L96" s="31"/>
      <c r="M96" s="24"/>
      <c r="N96" s="31"/>
      <c r="O96" s="18"/>
    </row>
    <row r="97" spans="1:15" ht="12.75">
      <c r="A97" s="39"/>
      <c r="B97" s="24"/>
      <c r="C97" s="20"/>
      <c r="D97" s="20"/>
      <c r="E97" s="36"/>
      <c r="F97" s="35"/>
      <c r="G97" s="20"/>
      <c r="H97" s="24"/>
      <c r="I97" s="20"/>
      <c r="J97" s="20"/>
      <c r="K97" s="31"/>
      <c r="L97" s="31"/>
      <c r="M97" s="24"/>
      <c r="N97" s="31"/>
      <c r="O97" s="18"/>
    </row>
    <row r="98" spans="1:15" ht="12.75">
      <c r="A98" s="39"/>
      <c r="B98" s="24"/>
      <c r="C98" s="20"/>
      <c r="D98" s="20"/>
      <c r="E98" s="36"/>
      <c r="F98" s="35"/>
      <c r="G98" s="20"/>
      <c r="H98" s="24"/>
      <c r="I98" s="20"/>
      <c r="J98" s="20"/>
      <c r="K98" s="31"/>
      <c r="L98" s="31"/>
      <c r="M98" s="24"/>
      <c r="N98" s="31"/>
      <c r="O98" s="18"/>
    </row>
    <row r="99" spans="1:15" ht="12.75">
      <c r="A99" s="39"/>
      <c r="B99" s="24"/>
      <c r="C99" s="20"/>
      <c r="D99" s="20"/>
      <c r="E99" s="36"/>
      <c r="F99" s="35"/>
      <c r="G99" s="20"/>
      <c r="H99" s="24"/>
      <c r="I99" s="20"/>
      <c r="J99" s="20"/>
      <c r="K99" s="31"/>
      <c r="L99" s="31"/>
      <c r="M99" s="24"/>
      <c r="N99" s="31"/>
      <c r="O99" s="18"/>
    </row>
    <row r="100" spans="1:15" ht="12.75">
      <c r="A100" s="39"/>
      <c r="B100" s="24"/>
      <c r="C100" s="20"/>
      <c r="D100" s="20"/>
      <c r="E100" s="36"/>
      <c r="F100" s="35"/>
      <c r="G100" s="20"/>
      <c r="H100" s="24"/>
      <c r="I100" s="20"/>
      <c r="J100" s="20"/>
      <c r="K100" s="31"/>
      <c r="L100" s="31"/>
      <c r="M100" s="24"/>
      <c r="N100" s="31"/>
      <c r="O100" s="18"/>
    </row>
    <row r="101" spans="1:15" ht="12.75">
      <c r="A101" s="39"/>
      <c r="B101" s="24"/>
      <c r="C101" s="20"/>
      <c r="D101" s="20"/>
      <c r="E101" s="36"/>
      <c r="F101" s="35"/>
      <c r="G101" s="20"/>
      <c r="H101" s="24"/>
      <c r="I101" s="20"/>
      <c r="J101" s="20"/>
      <c r="K101" s="31"/>
      <c r="L101" s="31"/>
      <c r="M101" s="24"/>
      <c r="N101" s="31"/>
      <c r="O101" s="18"/>
    </row>
    <row r="102" spans="1:15" ht="12.75">
      <c r="A102" s="39"/>
      <c r="B102" s="24"/>
      <c r="C102" s="20"/>
      <c r="D102" s="20"/>
      <c r="E102" s="36"/>
      <c r="F102" s="35"/>
      <c r="G102" s="20"/>
      <c r="H102" s="24"/>
      <c r="I102" s="20"/>
      <c r="J102" s="20"/>
      <c r="K102" s="31"/>
      <c r="L102" s="31"/>
      <c r="M102" s="24"/>
      <c r="N102" s="31"/>
      <c r="O102" s="18"/>
    </row>
    <row r="103" spans="1:15" ht="12.75">
      <c r="A103" s="39"/>
      <c r="B103" s="24"/>
      <c r="C103" s="20"/>
      <c r="D103" s="20"/>
      <c r="E103" s="36"/>
      <c r="F103" s="35"/>
      <c r="G103" s="20"/>
      <c r="H103" s="24"/>
      <c r="I103" s="20"/>
      <c r="J103" s="20"/>
      <c r="K103" s="31"/>
      <c r="L103" s="31"/>
      <c r="M103" s="24"/>
      <c r="N103" s="31"/>
      <c r="O103" s="18"/>
    </row>
    <row r="104" spans="1:15" ht="12.75">
      <c r="A104" s="39"/>
      <c r="B104" s="24"/>
      <c r="C104" s="20"/>
      <c r="D104" s="20"/>
      <c r="E104" s="36"/>
      <c r="F104" s="35"/>
      <c r="G104" s="20"/>
      <c r="H104" s="24"/>
      <c r="I104" s="20"/>
      <c r="J104" s="20"/>
      <c r="K104" s="31"/>
      <c r="L104" s="31"/>
      <c r="M104" s="24"/>
      <c r="N104" s="31"/>
      <c r="O104" s="18"/>
    </row>
    <row r="105" spans="1:15" ht="12.75">
      <c r="A105" s="39"/>
      <c r="B105" s="24"/>
      <c r="C105" s="20"/>
      <c r="D105" s="20"/>
      <c r="E105" s="36"/>
      <c r="F105" s="35"/>
      <c r="G105" s="20"/>
      <c r="H105" s="24"/>
      <c r="I105" s="20"/>
      <c r="J105" s="20"/>
      <c r="K105" s="31"/>
      <c r="L105" s="31"/>
      <c r="M105" s="24"/>
      <c r="N105" s="31"/>
      <c r="O105" s="18"/>
    </row>
    <row r="106" spans="1:15" ht="12.75">
      <c r="A106" s="39"/>
      <c r="B106" s="24"/>
      <c r="C106" s="20"/>
      <c r="D106" s="20"/>
      <c r="E106" s="36"/>
      <c r="F106" s="35"/>
      <c r="G106" s="20"/>
      <c r="H106" s="24"/>
      <c r="I106" s="20"/>
      <c r="J106" s="20"/>
      <c r="K106" s="31"/>
      <c r="L106" s="31"/>
      <c r="M106" s="24"/>
      <c r="N106" s="31"/>
      <c r="O106" s="18"/>
    </row>
    <row r="107" spans="1:15" ht="12.75">
      <c r="A107" s="39"/>
      <c r="B107" s="24"/>
      <c r="C107" s="20"/>
      <c r="D107" s="20"/>
      <c r="E107" s="36"/>
      <c r="F107" s="35"/>
      <c r="G107" s="20"/>
      <c r="H107" s="24"/>
      <c r="I107" s="20"/>
      <c r="J107" s="20"/>
      <c r="K107" s="31"/>
      <c r="L107" s="31"/>
      <c r="M107" s="24"/>
      <c r="N107" s="31"/>
      <c r="O107" s="18"/>
    </row>
    <row r="108" spans="1:15" ht="12.75">
      <c r="A108" s="39"/>
      <c r="B108" s="24"/>
      <c r="C108" s="20"/>
      <c r="D108" s="20"/>
      <c r="E108" s="36"/>
      <c r="F108" s="35"/>
      <c r="G108" s="20"/>
      <c r="H108" s="24"/>
      <c r="I108" s="20"/>
      <c r="J108" s="20"/>
      <c r="K108" s="31"/>
      <c r="L108" s="31"/>
      <c r="M108" s="24"/>
      <c r="N108" s="31"/>
      <c r="O108" s="18"/>
    </row>
    <row r="109" spans="1:15" ht="12.75">
      <c r="A109" s="39"/>
      <c r="B109" s="24"/>
      <c r="C109" s="20"/>
      <c r="D109" s="20"/>
      <c r="E109" s="36"/>
      <c r="F109" s="35"/>
      <c r="G109" s="20"/>
      <c r="H109" s="24"/>
      <c r="I109" s="20"/>
      <c r="J109" s="20"/>
      <c r="K109" s="31"/>
      <c r="L109" s="31"/>
      <c r="M109" s="24"/>
      <c r="N109" s="31"/>
      <c r="O109" s="18"/>
    </row>
    <row r="110" spans="1:15" ht="12.75">
      <c r="A110" s="39"/>
      <c r="B110" s="24"/>
      <c r="C110" s="20"/>
      <c r="D110" s="20"/>
      <c r="E110" s="36"/>
      <c r="F110" s="35"/>
      <c r="G110" s="20"/>
      <c r="H110" s="24"/>
      <c r="I110" s="20"/>
      <c r="J110" s="20"/>
      <c r="K110" s="31"/>
      <c r="L110" s="31"/>
      <c r="M110" s="24"/>
      <c r="N110" s="31"/>
      <c r="O110" s="18"/>
    </row>
    <row r="111" spans="1:15" ht="12.75">
      <c r="A111" s="39"/>
      <c r="B111" s="24"/>
      <c r="C111" s="20"/>
      <c r="D111" s="20"/>
      <c r="E111" s="36"/>
      <c r="F111" s="35"/>
      <c r="G111" s="20"/>
      <c r="H111" s="24"/>
      <c r="I111" s="20"/>
      <c r="J111" s="20"/>
      <c r="K111" s="31"/>
      <c r="L111" s="31"/>
      <c r="M111" s="24"/>
      <c r="N111" s="31"/>
      <c r="O111" s="18"/>
    </row>
    <row r="112" spans="1:15" ht="12.75">
      <c r="A112" s="39"/>
      <c r="B112" s="24"/>
      <c r="C112" s="20"/>
      <c r="D112" s="20"/>
      <c r="E112" s="36"/>
      <c r="F112" s="35"/>
      <c r="G112" s="20"/>
      <c r="H112" s="24"/>
      <c r="I112" s="20"/>
      <c r="J112" s="20"/>
      <c r="K112" s="31"/>
      <c r="L112" s="31"/>
      <c r="M112" s="24"/>
      <c r="N112" s="31"/>
      <c r="O112" s="18"/>
    </row>
    <row r="113" spans="1:15" ht="12.75">
      <c r="A113" s="39"/>
      <c r="B113" s="24"/>
      <c r="C113" s="20"/>
      <c r="D113" s="20"/>
      <c r="E113" s="36"/>
      <c r="F113" s="35"/>
      <c r="G113" s="20"/>
      <c r="H113" s="24"/>
      <c r="I113" s="20"/>
      <c r="J113" s="20"/>
      <c r="K113" s="31"/>
      <c r="L113" s="31"/>
      <c r="M113" s="24"/>
      <c r="N113" s="31"/>
      <c r="O113" s="18"/>
    </row>
    <row r="114" spans="1:15" ht="12.75">
      <c r="A114" s="39"/>
      <c r="B114" s="24"/>
      <c r="C114" s="20"/>
      <c r="D114" s="20"/>
      <c r="E114" s="36"/>
      <c r="F114" s="35"/>
      <c r="G114" s="20"/>
      <c r="H114" s="24"/>
      <c r="I114" s="20"/>
      <c r="J114" s="20"/>
      <c r="K114" s="31"/>
      <c r="L114" s="31"/>
      <c r="M114" s="24"/>
      <c r="N114" s="31"/>
      <c r="O114" s="18"/>
    </row>
    <row r="115" spans="1:15" ht="12.75">
      <c r="A115" s="39"/>
      <c r="B115" s="24"/>
      <c r="C115" s="20"/>
      <c r="D115" s="20"/>
      <c r="E115" s="36"/>
      <c r="F115" s="35"/>
      <c r="G115" s="20"/>
      <c r="H115" s="24"/>
      <c r="I115" s="20"/>
      <c r="J115" s="20"/>
      <c r="K115" s="31"/>
      <c r="L115" s="31"/>
      <c r="M115" s="24"/>
      <c r="N115" s="31"/>
      <c r="O115" s="18"/>
    </row>
    <row r="116" spans="1:15" ht="12.75">
      <c r="A116" s="39"/>
      <c r="B116" s="24"/>
      <c r="C116" s="20"/>
      <c r="D116" s="20"/>
      <c r="E116" s="36"/>
      <c r="F116" s="35"/>
      <c r="G116" s="20"/>
      <c r="H116" s="24"/>
      <c r="I116" s="20"/>
      <c r="J116" s="20"/>
      <c r="K116" s="31"/>
      <c r="L116" s="31"/>
      <c r="M116" s="24"/>
      <c r="N116" s="31"/>
      <c r="O116" s="18"/>
    </row>
    <row r="117" spans="1:15" ht="12.75">
      <c r="A117" s="39"/>
      <c r="B117" s="24"/>
      <c r="C117" s="20"/>
      <c r="D117" s="20"/>
      <c r="E117" s="36"/>
      <c r="F117" s="35"/>
      <c r="G117" s="20"/>
      <c r="H117" s="24"/>
      <c r="I117" s="20"/>
      <c r="J117" s="20"/>
      <c r="K117" s="31"/>
      <c r="L117" s="31"/>
      <c r="M117" s="24"/>
      <c r="N117" s="31"/>
      <c r="O117" s="18"/>
    </row>
    <row r="118" spans="1:15" ht="12.75">
      <c r="A118" s="39"/>
      <c r="B118" s="24"/>
      <c r="C118" s="20"/>
      <c r="D118" s="20"/>
      <c r="E118" s="36"/>
      <c r="F118" s="35"/>
      <c r="G118" s="20"/>
      <c r="H118" s="24"/>
      <c r="I118" s="20"/>
      <c r="J118" s="20"/>
      <c r="K118" s="31"/>
      <c r="L118" s="31"/>
      <c r="M118" s="24"/>
      <c r="N118" s="31"/>
      <c r="O118" s="18"/>
    </row>
    <row r="119" spans="1:15" ht="12.75">
      <c r="A119" s="39"/>
      <c r="B119" s="24"/>
      <c r="C119" s="20"/>
      <c r="D119" s="20"/>
      <c r="E119" s="36"/>
      <c r="F119" s="35"/>
      <c r="G119" s="20"/>
      <c r="H119" s="24"/>
      <c r="I119" s="20"/>
      <c r="J119" s="20"/>
      <c r="K119" s="31"/>
      <c r="L119" s="31"/>
      <c r="M119" s="24"/>
      <c r="N119" s="31"/>
      <c r="O119" s="18"/>
    </row>
    <row r="120" spans="1:15" ht="12.75">
      <c r="A120" s="39"/>
      <c r="B120" s="24"/>
      <c r="C120" s="20"/>
      <c r="D120" s="20"/>
      <c r="E120" s="36"/>
      <c r="F120" s="35"/>
      <c r="G120" s="20"/>
      <c r="H120" s="24"/>
      <c r="I120" s="20"/>
      <c r="J120" s="20"/>
      <c r="K120" s="31"/>
      <c r="L120" s="31"/>
      <c r="M120" s="24"/>
      <c r="N120" s="31"/>
      <c r="O120" s="18"/>
    </row>
    <row r="121" spans="1:15" ht="12.75">
      <c r="A121" s="39"/>
      <c r="B121" s="24"/>
      <c r="C121" s="20"/>
      <c r="D121" s="20"/>
      <c r="E121" s="36"/>
      <c r="F121" s="35"/>
      <c r="G121" s="20"/>
      <c r="H121" s="24"/>
      <c r="I121" s="20"/>
      <c r="J121" s="20"/>
      <c r="K121" s="31"/>
      <c r="L121" s="31"/>
      <c r="M121" s="24"/>
      <c r="N121" s="31"/>
      <c r="O121" s="18"/>
    </row>
    <row r="122" spans="1:15" ht="12.75">
      <c r="A122" s="39"/>
      <c r="B122" s="24"/>
      <c r="C122" s="20"/>
      <c r="D122" s="20"/>
      <c r="E122" s="36"/>
      <c r="F122" s="35"/>
      <c r="G122" s="20"/>
      <c r="H122" s="24"/>
      <c r="I122" s="20"/>
      <c r="J122" s="20"/>
      <c r="K122" s="31"/>
      <c r="L122" s="31"/>
      <c r="M122" s="24"/>
      <c r="N122" s="31"/>
      <c r="O122" s="18"/>
    </row>
    <row r="123" spans="1:15" ht="12.75">
      <c r="A123" s="39"/>
      <c r="B123" s="24"/>
      <c r="C123" s="20"/>
      <c r="D123" s="20"/>
      <c r="E123" s="36"/>
      <c r="F123" s="35"/>
      <c r="G123" s="20"/>
      <c r="H123" s="24"/>
      <c r="I123" s="20"/>
      <c r="J123" s="20"/>
      <c r="K123" s="31"/>
      <c r="L123" s="31"/>
      <c r="M123" s="24"/>
      <c r="N123" s="31"/>
      <c r="O123" s="18"/>
    </row>
    <row r="124" spans="1:15" ht="12.75">
      <c r="A124" s="39"/>
      <c r="B124" s="24"/>
      <c r="C124" s="20"/>
      <c r="D124" s="20"/>
      <c r="E124" s="36"/>
      <c r="F124" s="35"/>
      <c r="G124" s="20"/>
      <c r="H124" s="24"/>
      <c r="I124" s="20"/>
      <c r="J124" s="20"/>
      <c r="K124" s="31"/>
      <c r="L124" s="31"/>
      <c r="M124" s="24"/>
      <c r="N124" s="31"/>
      <c r="O124" s="18"/>
    </row>
    <row r="125" spans="1:15" ht="12.75">
      <c r="A125" s="39"/>
      <c r="B125" s="24"/>
      <c r="C125" s="20"/>
      <c r="D125" s="20"/>
      <c r="E125" s="36"/>
      <c r="F125" s="35"/>
      <c r="G125" s="20"/>
      <c r="H125" s="24"/>
      <c r="I125" s="20"/>
      <c r="J125" s="20"/>
      <c r="K125" s="31"/>
      <c r="L125" s="31"/>
      <c r="M125" s="24"/>
      <c r="N125" s="31"/>
      <c r="O125" s="18"/>
    </row>
    <row r="126" spans="1:15" ht="12.75">
      <c r="A126" s="39"/>
      <c r="B126" s="24"/>
      <c r="C126" s="20"/>
      <c r="D126" s="20"/>
      <c r="E126" s="36"/>
      <c r="F126" s="35"/>
      <c r="G126" s="20"/>
      <c r="H126" s="24"/>
      <c r="I126" s="20"/>
      <c r="J126" s="20"/>
      <c r="K126" s="31"/>
      <c r="L126" s="31"/>
      <c r="M126" s="24"/>
      <c r="N126" s="31"/>
      <c r="O126" s="18"/>
    </row>
    <row r="127" spans="1:15" ht="12.75">
      <c r="A127" s="39"/>
      <c r="B127" s="24"/>
      <c r="C127" s="20"/>
      <c r="D127" s="20"/>
      <c r="E127" s="36"/>
      <c r="F127" s="35"/>
      <c r="G127" s="20"/>
      <c r="H127" s="24"/>
      <c r="I127" s="20"/>
      <c r="J127" s="20"/>
      <c r="K127" s="31"/>
      <c r="L127" s="31"/>
      <c r="M127" s="24"/>
      <c r="N127" s="31"/>
      <c r="O127" s="18"/>
    </row>
    <row r="128" spans="1:15" ht="12.75">
      <c r="A128" s="39"/>
      <c r="B128" s="24"/>
      <c r="C128" s="20"/>
      <c r="D128" s="20"/>
      <c r="E128" s="36"/>
      <c r="F128" s="35"/>
      <c r="G128" s="20"/>
      <c r="H128" s="24"/>
      <c r="I128" s="20"/>
      <c r="J128" s="20"/>
      <c r="K128" s="31"/>
      <c r="L128" s="31"/>
      <c r="M128" s="24"/>
      <c r="N128" s="31"/>
      <c r="O128" s="18"/>
    </row>
    <row r="129" spans="1:15" ht="12.75">
      <c r="A129" s="39"/>
      <c r="B129" s="24"/>
      <c r="C129" s="20"/>
      <c r="D129" s="20"/>
      <c r="E129" s="36"/>
      <c r="F129" s="35"/>
      <c r="G129" s="20"/>
      <c r="H129" s="24"/>
      <c r="I129" s="20"/>
      <c r="J129" s="20"/>
      <c r="K129" s="31"/>
      <c r="L129" s="31"/>
      <c r="M129" s="24"/>
      <c r="N129" s="31"/>
      <c r="O129" s="18"/>
    </row>
    <row r="130" spans="1:15" ht="12.75">
      <c r="A130" s="39"/>
      <c r="B130" s="24"/>
      <c r="C130" s="20"/>
      <c r="D130" s="20"/>
      <c r="E130" s="36"/>
      <c r="F130" s="35"/>
      <c r="G130" s="20"/>
      <c r="H130" s="24"/>
      <c r="I130" s="20"/>
      <c r="J130" s="20"/>
      <c r="K130" s="31"/>
      <c r="L130" s="31"/>
      <c r="M130" s="24"/>
      <c r="N130" s="31"/>
      <c r="O130" s="18"/>
    </row>
    <row r="131" spans="1:15" ht="12.75">
      <c r="A131" s="39"/>
      <c r="B131" s="24"/>
      <c r="C131" s="20"/>
      <c r="D131" s="20"/>
      <c r="E131" s="36"/>
      <c r="F131" s="35"/>
      <c r="G131" s="20"/>
      <c r="H131" s="24"/>
      <c r="I131" s="20"/>
      <c r="J131" s="20"/>
      <c r="K131" s="31"/>
      <c r="L131" s="31"/>
      <c r="M131" s="24"/>
      <c r="N131" s="31"/>
      <c r="O131" s="18"/>
    </row>
    <row r="132" spans="1:15" ht="12.75">
      <c r="A132" s="39"/>
      <c r="B132" s="24"/>
      <c r="C132" s="20"/>
      <c r="D132" s="20"/>
      <c r="E132" s="36"/>
      <c r="F132" s="35"/>
      <c r="G132" s="20"/>
      <c r="H132" s="24"/>
      <c r="I132" s="20"/>
      <c r="J132" s="20"/>
      <c r="K132" s="31"/>
      <c r="L132" s="31"/>
      <c r="M132" s="24"/>
      <c r="N132" s="31"/>
      <c r="O132" s="18"/>
    </row>
    <row r="133" spans="1:15" ht="12.75">
      <c r="A133" s="39"/>
      <c r="B133" s="24"/>
      <c r="C133" s="20"/>
      <c r="D133" s="20"/>
      <c r="E133" s="36"/>
      <c r="F133" s="35"/>
      <c r="G133" s="20"/>
      <c r="H133" s="24"/>
      <c r="I133" s="20"/>
      <c r="J133" s="20"/>
      <c r="K133" s="31"/>
      <c r="L133" s="31"/>
      <c r="M133" s="24"/>
      <c r="N133" s="31"/>
      <c r="O133" s="18"/>
    </row>
    <row r="134" spans="1:15" ht="12.75">
      <c r="A134" s="39"/>
      <c r="B134" s="24"/>
      <c r="C134" s="20"/>
      <c r="D134" s="20"/>
      <c r="E134" s="36"/>
      <c r="F134" s="35"/>
      <c r="G134" s="20"/>
      <c r="H134" s="24"/>
      <c r="I134" s="20"/>
      <c r="J134" s="20"/>
      <c r="K134" s="31"/>
      <c r="L134" s="31"/>
      <c r="M134" s="24"/>
      <c r="N134" s="31"/>
      <c r="O134" s="18"/>
    </row>
    <row r="135" spans="1:15" ht="12.75">
      <c r="A135" s="39"/>
      <c r="B135" s="24"/>
      <c r="C135" s="20"/>
      <c r="D135" s="20"/>
      <c r="E135" s="36"/>
      <c r="F135" s="35"/>
      <c r="G135" s="20"/>
      <c r="H135" s="24"/>
      <c r="I135" s="20"/>
      <c r="J135" s="20"/>
      <c r="K135" s="31"/>
      <c r="L135" s="31"/>
      <c r="M135" s="24"/>
      <c r="N135" s="31"/>
      <c r="O135" s="18"/>
    </row>
    <row r="136" spans="1:15" ht="12.75">
      <c r="A136" s="39"/>
      <c r="B136" s="24"/>
      <c r="C136" s="20"/>
      <c r="D136" s="20"/>
      <c r="E136" s="36"/>
      <c r="F136" s="35"/>
      <c r="G136" s="20"/>
      <c r="H136" s="24"/>
      <c r="I136" s="20"/>
      <c r="J136" s="20"/>
      <c r="K136" s="31"/>
      <c r="L136" s="31"/>
      <c r="M136" s="24"/>
      <c r="N136" s="31"/>
      <c r="O136" s="18"/>
    </row>
    <row r="137" spans="1:15" ht="12.75">
      <c r="A137" s="39"/>
      <c r="B137" s="24"/>
      <c r="C137" s="20"/>
      <c r="D137" s="20"/>
      <c r="E137" s="36"/>
      <c r="F137" s="35"/>
      <c r="G137" s="20"/>
      <c r="H137" s="24"/>
      <c r="I137" s="20"/>
      <c r="J137" s="20"/>
      <c r="K137" s="31"/>
      <c r="L137" s="31"/>
      <c r="M137" s="24"/>
      <c r="N137" s="31"/>
      <c r="O137" s="18"/>
    </row>
    <row r="138" spans="1:15" ht="12.75">
      <c r="A138" s="39"/>
      <c r="B138" s="24"/>
      <c r="C138" s="20"/>
      <c r="D138" s="20"/>
      <c r="E138" s="36"/>
      <c r="F138" s="35"/>
      <c r="G138" s="20"/>
      <c r="H138" s="24"/>
      <c r="I138" s="20"/>
      <c r="J138" s="20"/>
      <c r="K138" s="31"/>
      <c r="L138" s="31"/>
      <c r="M138" s="24"/>
      <c r="N138" s="31"/>
      <c r="O138" s="18"/>
    </row>
    <row r="139" spans="1:15" ht="12.75">
      <c r="A139" s="39"/>
      <c r="B139" s="24"/>
      <c r="C139" s="20"/>
      <c r="D139" s="20"/>
      <c r="E139" s="36"/>
      <c r="F139" s="35"/>
      <c r="G139" s="20"/>
      <c r="H139" s="24"/>
      <c r="I139" s="20"/>
      <c r="J139" s="20"/>
      <c r="K139" s="31"/>
      <c r="L139" s="31"/>
      <c r="M139" s="24"/>
      <c r="N139" s="31"/>
      <c r="O139" s="18"/>
    </row>
    <row r="140" spans="1:15" ht="12.75">
      <c r="A140" s="39"/>
      <c r="B140" s="24"/>
      <c r="C140" s="20"/>
      <c r="D140" s="20"/>
      <c r="E140" s="36"/>
      <c r="F140" s="35"/>
      <c r="G140" s="20"/>
      <c r="H140" s="24"/>
      <c r="I140" s="20"/>
      <c r="J140" s="20"/>
      <c r="K140" s="31"/>
      <c r="L140" s="31"/>
      <c r="M140" s="24"/>
      <c r="N140" s="31"/>
      <c r="O140" s="18"/>
    </row>
    <row r="141" spans="1:15" ht="12.75">
      <c r="A141" s="39"/>
      <c r="B141" s="24"/>
      <c r="C141" s="20"/>
      <c r="D141" s="20"/>
      <c r="E141" s="36"/>
      <c r="F141" s="35"/>
      <c r="G141" s="20"/>
      <c r="H141" s="24"/>
      <c r="I141" s="20"/>
      <c r="J141" s="20"/>
      <c r="K141" s="31"/>
      <c r="L141" s="31"/>
      <c r="M141" s="24"/>
      <c r="N141" s="31"/>
      <c r="O141" s="18"/>
    </row>
    <row r="142" spans="1:15" ht="12.75">
      <c r="A142" s="39"/>
      <c r="B142" s="24"/>
      <c r="C142" s="20"/>
      <c r="D142" s="20"/>
      <c r="E142" s="36"/>
      <c r="F142" s="35"/>
      <c r="G142" s="20"/>
      <c r="H142" s="24"/>
      <c r="I142" s="20"/>
      <c r="J142" s="20"/>
      <c r="K142" s="31"/>
      <c r="L142" s="31"/>
      <c r="M142" s="24"/>
      <c r="N142" s="31"/>
      <c r="O142" s="18"/>
    </row>
    <row r="143" spans="1:15" ht="12.75">
      <c r="A143" s="39"/>
      <c r="B143" s="24"/>
      <c r="C143" s="20"/>
      <c r="D143" s="20"/>
      <c r="E143" s="36"/>
      <c r="F143" s="35"/>
      <c r="G143" s="20"/>
      <c r="H143" s="24"/>
      <c r="I143" s="20"/>
      <c r="J143" s="20"/>
      <c r="K143" s="31"/>
      <c r="L143" s="31"/>
      <c r="M143" s="24"/>
      <c r="N143" s="31"/>
      <c r="O143" s="18"/>
    </row>
    <row r="144" spans="1:15" ht="12.75">
      <c r="A144" s="39"/>
      <c r="B144" s="24"/>
      <c r="C144" s="20"/>
      <c r="D144" s="20"/>
      <c r="E144" s="36"/>
      <c r="F144" s="35"/>
      <c r="G144" s="20"/>
      <c r="H144" s="24"/>
      <c r="I144" s="20"/>
      <c r="J144" s="20"/>
      <c r="K144" s="31"/>
      <c r="L144" s="31"/>
      <c r="M144" s="24"/>
      <c r="N144" s="31"/>
      <c r="O144" s="18"/>
    </row>
    <row r="145" spans="1:15" ht="12.75">
      <c r="A145" s="39"/>
      <c r="B145" s="24"/>
      <c r="C145" s="20"/>
      <c r="D145" s="20"/>
      <c r="E145" s="36"/>
      <c r="F145" s="35"/>
      <c r="G145" s="20"/>
      <c r="H145" s="24"/>
      <c r="I145" s="20"/>
      <c r="J145" s="20"/>
      <c r="K145" s="31"/>
      <c r="L145" s="31"/>
      <c r="M145" s="24"/>
      <c r="N145" s="31"/>
      <c r="O145" s="18"/>
    </row>
    <row r="146" spans="1:15" ht="12.75">
      <c r="A146" s="39"/>
      <c r="B146" s="24"/>
      <c r="C146" s="20"/>
      <c r="D146" s="20"/>
      <c r="E146" s="36"/>
      <c r="F146" s="35"/>
      <c r="G146" s="20"/>
      <c r="H146" s="24"/>
      <c r="I146" s="20"/>
      <c r="J146" s="20"/>
      <c r="K146" s="31"/>
      <c r="L146" s="31"/>
      <c r="M146" s="24"/>
      <c r="N146" s="31"/>
      <c r="O146" s="18"/>
    </row>
    <row r="147" spans="1:15" ht="12.75">
      <c r="A147" s="39"/>
      <c r="B147" s="24"/>
      <c r="C147" s="20"/>
      <c r="D147" s="20"/>
      <c r="E147" s="36"/>
      <c r="F147" s="35"/>
      <c r="G147" s="20"/>
      <c r="H147" s="24"/>
      <c r="I147" s="20"/>
      <c r="J147" s="20"/>
      <c r="K147" s="31"/>
      <c r="L147" s="31"/>
      <c r="M147" s="24"/>
      <c r="N147" s="31"/>
      <c r="O147" s="18"/>
    </row>
    <row r="148" spans="1:15" ht="12.75">
      <c r="A148" s="39"/>
      <c r="B148" s="24"/>
      <c r="C148" s="20"/>
      <c r="D148" s="20"/>
      <c r="E148" s="36"/>
      <c r="F148" s="35"/>
      <c r="G148" s="20"/>
      <c r="H148" s="24"/>
      <c r="I148" s="20"/>
      <c r="J148" s="20"/>
      <c r="K148" s="31"/>
      <c r="L148" s="31"/>
      <c r="M148" s="24"/>
      <c r="N148" s="31"/>
      <c r="O148" s="18"/>
    </row>
    <row r="149" spans="1:15" ht="12.75">
      <c r="A149" s="39"/>
      <c r="B149" s="24"/>
      <c r="C149" s="20"/>
      <c r="D149" s="20"/>
      <c r="E149" s="36"/>
      <c r="F149" s="35"/>
      <c r="G149" s="20"/>
      <c r="H149" s="24"/>
      <c r="I149" s="20"/>
      <c r="J149" s="20"/>
      <c r="K149" s="31"/>
      <c r="L149" s="31"/>
      <c r="M149" s="24"/>
      <c r="N149" s="31"/>
      <c r="O149" s="18"/>
    </row>
    <row r="150" spans="1:15" ht="12.75">
      <c r="A150" s="39"/>
      <c r="B150" s="24"/>
      <c r="C150" s="20"/>
      <c r="D150" s="20"/>
      <c r="E150" s="36"/>
      <c r="F150" s="35"/>
      <c r="G150" s="20"/>
      <c r="H150" s="24"/>
      <c r="I150" s="20"/>
      <c r="J150" s="20"/>
      <c r="K150" s="31"/>
      <c r="L150" s="31"/>
      <c r="M150" s="24"/>
      <c r="N150" s="31"/>
      <c r="O150" s="18"/>
    </row>
    <row r="151" spans="1:15" ht="12.75">
      <c r="A151" s="39"/>
      <c r="B151" s="24"/>
      <c r="C151" s="20"/>
      <c r="D151" s="20"/>
      <c r="E151" s="36"/>
      <c r="F151" s="35"/>
      <c r="G151" s="20"/>
      <c r="H151" s="24"/>
      <c r="I151" s="20"/>
      <c r="J151" s="20"/>
      <c r="K151" s="31"/>
      <c r="L151" s="31"/>
      <c r="M151" s="24"/>
      <c r="N151" s="31"/>
      <c r="O151" s="18"/>
    </row>
    <row r="152" spans="1:15" ht="12.75">
      <c r="A152" s="39"/>
      <c r="B152" s="24"/>
      <c r="C152" s="20"/>
      <c r="D152" s="20"/>
      <c r="E152" s="36"/>
      <c r="F152" s="35"/>
      <c r="G152" s="20"/>
      <c r="H152" s="24"/>
      <c r="I152" s="20"/>
      <c r="J152" s="20"/>
      <c r="K152" s="31"/>
      <c r="L152" s="31"/>
      <c r="M152" s="24"/>
      <c r="N152" s="31"/>
      <c r="O152" s="18"/>
    </row>
    <row r="153" spans="1:15" ht="12.75">
      <c r="A153" s="39"/>
      <c r="B153" s="24"/>
      <c r="C153" s="20"/>
      <c r="D153" s="20"/>
      <c r="E153" s="36"/>
      <c r="F153" s="35"/>
      <c r="G153" s="20"/>
      <c r="H153" s="24"/>
      <c r="I153" s="20"/>
      <c r="J153" s="20"/>
      <c r="K153" s="31"/>
      <c r="L153" s="31"/>
      <c r="M153" s="24"/>
      <c r="N153" s="31"/>
      <c r="O153" s="18"/>
    </row>
    <row r="154" spans="1:15" ht="12.75">
      <c r="A154" s="39"/>
      <c r="B154" s="24"/>
      <c r="C154" s="20"/>
      <c r="D154" s="20"/>
      <c r="E154" s="36"/>
      <c r="F154" s="35"/>
      <c r="G154" s="20"/>
      <c r="H154" s="24"/>
      <c r="I154" s="20"/>
      <c r="J154" s="20"/>
      <c r="K154" s="31"/>
      <c r="L154" s="31"/>
      <c r="M154" s="24"/>
      <c r="N154" s="31"/>
      <c r="O154" s="18"/>
    </row>
    <row r="155" spans="1:15" ht="12.75">
      <c r="A155" s="39"/>
      <c r="B155" s="24"/>
      <c r="C155" s="20"/>
      <c r="D155" s="20"/>
      <c r="E155" s="36"/>
      <c r="F155" s="35"/>
      <c r="G155" s="20"/>
      <c r="H155" s="24"/>
      <c r="I155" s="20"/>
      <c r="J155" s="20"/>
      <c r="K155" s="31"/>
      <c r="L155" s="31"/>
      <c r="M155" s="24"/>
      <c r="N155" s="31"/>
      <c r="O155" s="18"/>
    </row>
    <row r="156" spans="1:15" ht="12.75">
      <c r="A156" s="39"/>
      <c r="B156" s="24"/>
      <c r="C156" s="20"/>
      <c r="D156" s="20"/>
      <c r="E156" s="36"/>
      <c r="F156" s="35"/>
      <c r="G156" s="20"/>
      <c r="H156" s="24"/>
      <c r="I156" s="20"/>
      <c r="J156" s="20"/>
      <c r="K156" s="31"/>
      <c r="L156" s="31"/>
      <c r="M156" s="24"/>
      <c r="N156" s="31"/>
      <c r="O156" s="18"/>
    </row>
    <row r="157" spans="1:15" ht="12.75">
      <c r="A157" s="39"/>
      <c r="B157" s="24"/>
      <c r="C157" s="20"/>
      <c r="D157" s="20"/>
      <c r="E157" s="36"/>
      <c r="F157" s="35"/>
      <c r="G157" s="20"/>
      <c r="H157" s="24"/>
      <c r="I157" s="20"/>
      <c r="J157" s="20"/>
      <c r="K157" s="31"/>
      <c r="L157" s="31"/>
      <c r="M157" s="24"/>
      <c r="N157" s="31"/>
      <c r="O157" s="18"/>
    </row>
    <row r="158" spans="1:15" ht="12.75">
      <c r="A158" s="39"/>
      <c r="B158" s="24"/>
      <c r="C158" s="20"/>
      <c r="D158" s="20"/>
      <c r="E158" s="36"/>
      <c r="F158" s="35"/>
      <c r="G158" s="20"/>
      <c r="H158" s="24"/>
      <c r="I158" s="20"/>
      <c r="J158" s="20"/>
      <c r="K158" s="31"/>
      <c r="L158" s="31"/>
      <c r="M158" s="24"/>
      <c r="N158" s="31"/>
      <c r="O158" s="18"/>
    </row>
    <row r="159" spans="1:15" ht="12.75">
      <c r="A159" s="39"/>
      <c r="B159" s="24"/>
      <c r="C159" s="20"/>
      <c r="D159" s="20"/>
      <c r="E159" s="36"/>
      <c r="F159" s="35"/>
      <c r="G159" s="20"/>
      <c r="H159" s="24"/>
      <c r="I159" s="20"/>
      <c r="J159" s="20"/>
      <c r="K159" s="31"/>
      <c r="L159" s="31"/>
      <c r="M159" s="24"/>
      <c r="N159" s="31"/>
      <c r="O159" s="18"/>
    </row>
    <row r="160" spans="1:15" ht="12.75">
      <c r="A160" s="39"/>
      <c r="B160" s="24"/>
      <c r="C160" s="20"/>
      <c r="D160" s="20"/>
      <c r="E160" s="36"/>
      <c r="F160" s="35"/>
      <c r="G160" s="20"/>
      <c r="H160" s="24"/>
      <c r="I160" s="20"/>
      <c r="J160" s="20"/>
      <c r="K160" s="31"/>
      <c r="L160" s="31"/>
      <c r="M160" s="24"/>
      <c r="N160" s="31"/>
      <c r="O160" s="18"/>
    </row>
    <row r="161" spans="1:15" ht="12.75">
      <c r="A161" s="39"/>
      <c r="B161" s="24"/>
      <c r="C161" s="20"/>
      <c r="D161" s="20"/>
      <c r="E161" s="36"/>
      <c r="F161" s="35"/>
      <c r="G161" s="20"/>
      <c r="H161" s="24"/>
      <c r="I161" s="20"/>
      <c r="J161" s="20"/>
      <c r="K161" s="31"/>
      <c r="L161" s="31"/>
      <c r="M161" s="24"/>
      <c r="N161" s="31"/>
      <c r="O161" s="18"/>
    </row>
    <row r="162" spans="1:15" ht="12.75">
      <c r="A162" s="39"/>
      <c r="B162" s="24"/>
      <c r="C162" s="20"/>
      <c r="D162" s="20"/>
      <c r="E162" s="36"/>
      <c r="F162" s="35"/>
      <c r="G162" s="20"/>
      <c r="H162" s="24"/>
      <c r="I162" s="20"/>
      <c r="J162" s="20"/>
      <c r="K162" s="31"/>
      <c r="L162" s="31"/>
      <c r="M162" s="24"/>
      <c r="N162" s="31"/>
      <c r="O162" s="18"/>
    </row>
    <row r="163" spans="1:15" ht="12.75">
      <c r="A163" s="39"/>
      <c r="B163" s="24"/>
      <c r="C163" s="20"/>
      <c r="D163" s="20"/>
      <c r="E163" s="36"/>
      <c r="F163" s="35"/>
      <c r="G163" s="20"/>
      <c r="H163" s="24"/>
      <c r="I163" s="20"/>
      <c r="J163" s="20"/>
      <c r="K163" s="31"/>
      <c r="L163" s="31"/>
      <c r="M163" s="24"/>
      <c r="N163" s="31"/>
      <c r="O163" s="18"/>
    </row>
    <row r="164" spans="1:15" ht="12.75">
      <c r="A164" s="39"/>
      <c r="B164" s="24"/>
      <c r="C164" s="20"/>
      <c r="D164" s="20"/>
      <c r="E164" s="36"/>
      <c r="F164" s="35"/>
      <c r="G164" s="20"/>
      <c r="H164" s="24"/>
      <c r="I164" s="20"/>
      <c r="J164" s="20"/>
      <c r="K164" s="31"/>
      <c r="L164" s="31"/>
      <c r="M164" s="24"/>
      <c r="N164" s="31"/>
      <c r="O164" s="18"/>
    </row>
    <row r="165" spans="1:15" ht="12.75">
      <c r="A165" s="39"/>
      <c r="B165" s="24"/>
      <c r="C165" s="20"/>
      <c r="D165" s="20"/>
      <c r="E165" s="36"/>
      <c r="F165" s="35"/>
      <c r="G165" s="20"/>
      <c r="H165" s="24"/>
      <c r="I165" s="20"/>
      <c r="J165" s="20"/>
      <c r="K165" s="31"/>
      <c r="L165" s="31"/>
      <c r="M165" s="24"/>
      <c r="N165" s="31"/>
      <c r="O165" s="18"/>
    </row>
    <row r="166" spans="1:15" ht="12.75">
      <c r="A166" s="39"/>
      <c r="B166" s="24"/>
      <c r="C166" s="20"/>
      <c r="D166" s="20"/>
      <c r="E166" s="36"/>
      <c r="F166" s="35"/>
      <c r="G166" s="20"/>
      <c r="H166" s="24"/>
      <c r="I166" s="20"/>
      <c r="J166" s="20"/>
      <c r="K166" s="31"/>
      <c r="L166" s="31"/>
      <c r="M166" s="24"/>
      <c r="N166" s="31"/>
      <c r="O166" s="18"/>
    </row>
    <row r="167" spans="1:15" ht="12.75">
      <c r="A167" s="39"/>
      <c r="B167" s="24"/>
      <c r="C167" s="20"/>
      <c r="D167" s="20"/>
      <c r="E167" s="36"/>
      <c r="F167" s="35"/>
      <c r="G167" s="20"/>
      <c r="H167" s="24"/>
      <c r="I167" s="20"/>
      <c r="J167" s="20"/>
      <c r="K167" s="31"/>
      <c r="L167" s="31"/>
      <c r="M167" s="24"/>
      <c r="N167" s="31"/>
      <c r="O167" s="18"/>
    </row>
    <row r="168" spans="1:15" ht="12.75">
      <c r="A168" s="39"/>
      <c r="B168" s="24"/>
      <c r="C168" s="20"/>
      <c r="D168" s="20"/>
      <c r="E168" s="36"/>
      <c r="F168" s="35"/>
      <c r="G168" s="20"/>
      <c r="H168" s="24"/>
      <c r="I168" s="20"/>
      <c r="J168" s="20"/>
      <c r="K168" s="31"/>
      <c r="L168" s="31"/>
      <c r="M168" s="24"/>
      <c r="N168" s="31"/>
      <c r="O168" s="18"/>
    </row>
    <row r="169" spans="1:15" ht="12.75">
      <c r="A169" s="39"/>
      <c r="B169" s="24"/>
      <c r="C169" s="20"/>
      <c r="D169" s="20"/>
      <c r="E169" s="36"/>
      <c r="F169" s="35"/>
      <c r="G169" s="20"/>
      <c r="H169" s="24"/>
      <c r="I169" s="20"/>
      <c r="J169" s="20"/>
      <c r="K169" s="31"/>
      <c r="L169" s="31"/>
      <c r="M169" s="24"/>
      <c r="N169" s="31"/>
      <c r="O169" s="18"/>
    </row>
    <row r="170" spans="1:15" ht="12.75">
      <c r="A170" s="39"/>
      <c r="B170" s="24"/>
      <c r="C170" s="20"/>
      <c r="D170" s="20"/>
      <c r="E170" s="36"/>
      <c r="F170" s="35"/>
      <c r="G170" s="20"/>
      <c r="H170" s="24"/>
      <c r="I170" s="20"/>
      <c r="J170" s="20"/>
      <c r="K170" s="31"/>
      <c r="L170" s="31"/>
      <c r="M170" s="24"/>
      <c r="N170" s="31"/>
      <c r="O170" s="18"/>
    </row>
    <row r="171" spans="1:15" ht="12.75">
      <c r="A171" s="39"/>
      <c r="B171" s="24"/>
      <c r="C171" s="20"/>
      <c r="D171" s="20"/>
      <c r="E171" s="36"/>
      <c r="F171" s="35"/>
      <c r="G171" s="20"/>
      <c r="H171" s="24"/>
      <c r="I171" s="20"/>
      <c r="J171" s="20"/>
      <c r="K171" s="31"/>
      <c r="L171" s="31"/>
      <c r="M171" s="24"/>
      <c r="N171" s="31"/>
      <c r="O171" s="18"/>
    </row>
    <row r="172" spans="1:15" ht="12.75">
      <c r="A172" s="39"/>
      <c r="B172" s="24"/>
      <c r="C172" s="20"/>
      <c r="D172" s="20"/>
      <c r="E172" s="36"/>
      <c r="F172" s="35"/>
      <c r="G172" s="20"/>
      <c r="H172" s="24"/>
      <c r="I172" s="20"/>
      <c r="J172" s="20"/>
      <c r="K172" s="31"/>
      <c r="L172" s="31"/>
      <c r="M172" s="24"/>
      <c r="N172" s="31"/>
      <c r="O172" s="18"/>
    </row>
    <row r="173" spans="1:15" ht="12.75">
      <c r="A173" s="39"/>
      <c r="B173" s="24"/>
      <c r="C173" s="20"/>
      <c r="D173" s="20"/>
      <c r="E173" s="36"/>
      <c r="F173" s="35"/>
      <c r="G173" s="20"/>
      <c r="H173" s="24"/>
      <c r="I173" s="20"/>
      <c r="J173" s="20"/>
      <c r="K173" s="31"/>
      <c r="L173" s="31"/>
      <c r="M173" s="24"/>
      <c r="N173" s="31"/>
      <c r="O173" s="18"/>
    </row>
    <row r="174" spans="1:15" ht="12.75">
      <c r="A174" s="39"/>
      <c r="B174" s="24"/>
      <c r="C174" s="20"/>
      <c r="D174" s="20"/>
      <c r="E174" s="36"/>
      <c r="F174" s="35"/>
      <c r="G174" s="20"/>
      <c r="H174" s="24"/>
      <c r="I174" s="20"/>
      <c r="J174" s="20"/>
      <c r="K174" s="31"/>
      <c r="L174" s="31"/>
      <c r="M174" s="24"/>
      <c r="N174" s="31"/>
      <c r="O174" s="18"/>
    </row>
    <row r="175" spans="1:15" ht="12.75">
      <c r="A175" s="39"/>
      <c r="B175" s="24"/>
      <c r="C175" s="20"/>
      <c r="D175" s="20"/>
      <c r="E175" s="36"/>
      <c r="F175" s="35"/>
      <c r="G175" s="20"/>
      <c r="H175" s="24"/>
      <c r="I175" s="20"/>
      <c r="J175" s="20"/>
      <c r="K175" s="31"/>
      <c r="L175" s="31"/>
      <c r="M175" s="24"/>
      <c r="N175" s="31"/>
      <c r="O175" s="18"/>
    </row>
    <row r="176" spans="1:15" ht="12.75">
      <c r="A176" s="39"/>
      <c r="B176" s="24"/>
      <c r="C176" s="20"/>
      <c r="D176" s="20"/>
      <c r="E176" s="36"/>
      <c r="F176" s="35"/>
      <c r="G176" s="20"/>
      <c r="H176" s="24"/>
      <c r="I176" s="20"/>
      <c r="J176" s="20"/>
      <c r="K176" s="31"/>
      <c r="L176" s="31"/>
      <c r="M176" s="24"/>
      <c r="N176" s="31"/>
      <c r="O176" s="18"/>
    </row>
    <row r="177" spans="1:15" ht="12.75">
      <c r="A177" s="39"/>
      <c r="B177" s="24"/>
      <c r="C177" s="20"/>
      <c r="D177" s="20"/>
      <c r="E177" s="36"/>
      <c r="F177" s="35"/>
      <c r="G177" s="20"/>
      <c r="H177" s="24"/>
      <c r="I177" s="20"/>
      <c r="J177" s="20"/>
      <c r="K177" s="31"/>
      <c r="L177" s="31"/>
      <c r="M177" s="24"/>
      <c r="N177" s="31"/>
      <c r="O177" s="18"/>
    </row>
    <row r="178" spans="1:15" ht="12.75">
      <c r="A178" s="39"/>
      <c r="B178" s="24"/>
      <c r="C178" s="20"/>
      <c r="D178" s="20"/>
      <c r="E178" s="36"/>
      <c r="F178" s="35"/>
      <c r="G178" s="20"/>
      <c r="H178" s="24"/>
      <c r="I178" s="20"/>
      <c r="J178" s="20"/>
      <c r="K178" s="31"/>
      <c r="L178" s="31"/>
      <c r="M178" s="24"/>
      <c r="N178" s="31"/>
      <c r="O178" s="18"/>
    </row>
    <row r="179" spans="1:15" ht="12.75">
      <c r="A179" s="39"/>
      <c r="B179" s="24"/>
      <c r="C179" s="20"/>
      <c r="D179" s="20"/>
      <c r="E179" s="36"/>
      <c r="F179" s="35"/>
      <c r="G179" s="20"/>
      <c r="H179" s="24"/>
      <c r="I179" s="20"/>
      <c r="J179" s="20"/>
      <c r="K179" s="31"/>
      <c r="L179" s="31"/>
      <c r="M179" s="24"/>
      <c r="N179" s="31"/>
      <c r="O179" s="18"/>
    </row>
    <row r="180" spans="1:15" ht="12.75">
      <c r="A180" s="39"/>
      <c r="B180" s="24"/>
      <c r="C180" s="20"/>
      <c r="D180" s="20"/>
      <c r="E180" s="36"/>
      <c r="F180" s="35"/>
      <c r="G180" s="20"/>
      <c r="H180" s="24"/>
      <c r="I180" s="20"/>
      <c r="J180" s="20"/>
      <c r="K180" s="31"/>
      <c r="L180" s="31"/>
      <c r="M180" s="24"/>
      <c r="N180" s="31"/>
      <c r="O180" s="18"/>
    </row>
    <row r="181" spans="1:15" ht="12.75">
      <c r="A181" s="39"/>
      <c r="B181" s="24"/>
      <c r="C181" s="20"/>
      <c r="D181" s="20"/>
      <c r="E181" s="36"/>
      <c r="F181" s="35"/>
      <c r="G181" s="20"/>
      <c r="H181" s="24"/>
      <c r="I181" s="20"/>
      <c r="J181" s="20"/>
      <c r="K181" s="31"/>
      <c r="L181" s="31"/>
      <c r="M181" s="24"/>
      <c r="N181" s="31"/>
      <c r="O181" s="18"/>
    </row>
    <row r="182" spans="1:15" ht="12.75">
      <c r="A182" s="39"/>
      <c r="B182" s="24"/>
      <c r="C182" s="20"/>
      <c r="D182" s="20"/>
      <c r="E182" s="36"/>
      <c r="F182" s="35"/>
      <c r="G182" s="20"/>
      <c r="H182" s="24"/>
      <c r="I182" s="20"/>
      <c r="J182" s="20"/>
      <c r="K182" s="31"/>
      <c r="L182" s="31"/>
      <c r="M182" s="24"/>
      <c r="N182" s="31"/>
      <c r="O182" s="18"/>
    </row>
    <row r="183" spans="1:15" ht="12.75">
      <c r="A183" s="39"/>
      <c r="B183" s="24"/>
      <c r="C183" s="20"/>
      <c r="D183" s="20"/>
      <c r="E183" s="36"/>
      <c r="F183" s="35"/>
      <c r="G183" s="20"/>
      <c r="H183" s="24"/>
      <c r="I183" s="20"/>
      <c r="J183" s="20"/>
      <c r="K183" s="31"/>
      <c r="L183" s="31"/>
      <c r="M183" s="24"/>
      <c r="N183" s="31"/>
      <c r="O183" s="18"/>
    </row>
    <row r="184" spans="1:15" ht="12.75">
      <c r="A184" s="39"/>
      <c r="B184" s="24"/>
      <c r="C184" s="20"/>
      <c r="D184" s="20"/>
      <c r="E184" s="36"/>
      <c r="F184" s="35"/>
      <c r="G184" s="20"/>
      <c r="H184" s="24"/>
      <c r="I184" s="20"/>
      <c r="J184" s="20"/>
      <c r="K184" s="31"/>
      <c r="L184" s="31"/>
      <c r="M184" s="24"/>
      <c r="N184" s="31"/>
      <c r="O184" s="18"/>
    </row>
    <row r="185" spans="1:15" ht="12.75">
      <c r="A185" s="39"/>
      <c r="B185" s="24"/>
      <c r="C185" s="20"/>
      <c r="D185" s="20"/>
      <c r="E185" s="36"/>
      <c r="F185" s="35"/>
      <c r="G185" s="20"/>
      <c r="H185" s="24"/>
      <c r="I185" s="20"/>
      <c r="J185" s="20"/>
      <c r="K185" s="31"/>
      <c r="L185" s="31"/>
      <c r="M185" s="24"/>
      <c r="N185" s="31"/>
      <c r="O185" s="18"/>
    </row>
    <row r="186" spans="1:15" ht="12.75">
      <c r="A186" s="39"/>
      <c r="B186" s="24"/>
      <c r="C186" s="20"/>
      <c r="D186" s="20"/>
      <c r="E186" s="36"/>
      <c r="F186" s="35"/>
      <c r="G186" s="20"/>
      <c r="H186" s="24"/>
      <c r="I186" s="20"/>
      <c r="J186" s="20"/>
      <c r="K186" s="31"/>
      <c r="L186" s="31"/>
      <c r="M186" s="24"/>
      <c r="N186" s="31"/>
      <c r="O186" s="18"/>
    </row>
    <row r="187" spans="1:15" ht="12.75">
      <c r="A187" s="39"/>
      <c r="B187" s="24"/>
      <c r="C187" s="20"/>
      <c r="D187" s="20"/>
      <c r="E187" s="36"/>
      <c r="F187" s="35"/>
      <c r="G187" s="20"/>
      <c r="H187" s="24"/>
      <c r="I187" s="20"/>
      <c r="J187" s="20"/>
      <c r="K187" s="31"/>
      <c r="L187" s="31"/>
      <c r="M187" s="24"/>
      <c r="N187" s="31"/>
      <c r="O187" s="18"/>
    </row>
    <row r="188" spans="1:15" ht="12.75">
      <c r="A188" s="39"/>
      <c r="B188" s="24"/>
      <c r="C188" s="20"/>
      <c r="D188" s="20"/>
      <c r="E188" s="36"/>
      <c r="F188" s="35"/>
      <c r="G188" s="20"/>
      <c r="H188" s="24"/>
      <c r="I188" s="20"/>
      <c r="J188" s="20"/>
      <c r="K188" s="31"/>
      <c r="L188" s="31"/>
      <c r="M188" s="24"/>
      <c r="N188" s="31"/>
      <c r="O188" s="18"/>
    </row>
    <row r="189" spans="1:15" ht="12.75">
      <c r="A189" s="39"/>
      <c r="B189" s="24"/>
      <c r="C189" s="20"/>
      <c r="D189" s="20"/>
      <c r="E189" s="36"/>
      <c r="F189" s="35"/>
      <c r="G189" s="20"/>
      <c r="H189" s="24"/>
      <c r="I189" s="20"/>
      <c r="J189" s="20"/>
      <c r="K189" s="31"/>
      <c r="L189" s="31"/>
      <c r="M189" s="24"/>
      <c r="N189" s="31"/>
      <c r="O189" s="18"/>
    </row>
    <row r="190" spans="1:15" ht="12.75">
      <c r="A190" s="39"/>
      <c r="B190" s="24"/>
      <c r="C190" s="20"/>
      <c r="D190" s="20"/>
      <c r="E190" s="36"/>
      <c r="F190" s="35"/>
      <c r="G190" s="20"/>
      <c r="H190" s="24"/>
      <c r="I190" s="20"/>
      <c r="J190" s="20"/>
      <c r="K190" s="31"/>
      <c r="L190" s="31"/>
      <c r="M190" s="24"/>
      <c r="N190" s="31"/>
      <c r="O190" s="18"/>
    </row>
    <row r="191" spans="1:15" ht="12.75">
      <c r="A191" s="39"/>
      <c r="B191" s="24"/>
      <c r="C191" s="20"/>
      <c r="D191" s="20"/>
      <c r="E191" s="36"/>
      <c r="F191" s="35"/>
      <c r="G191" s="20"/>
      <c r="H191" s="24"/>
      <c r="I191" s="20"/>
      <c r="J191" s="20"/>
      <c r="K191" s="31"/>
      <c r="L191" s="31"/>
      <c r="M191" s="24"/>
      <c r="N191" s="31"/>
      <c r="O191" s="18"/>
    </row>
    <row r="192" spans="1:15" ht="12.75">
      <c r="A192" s="39"/>
      <c r="B192" s="24"/>
      <c r="C192" s="20"/>
      <c r="D192" s="20"/>
      <c r="E192" s="36"/>
      <c r="F192" s="35"/>
      <c r="G192" s="20"/>
      <c r="H192" s="24"/>
      <c r="I192" s="20"/>
      <c r="J192" s="20"/>
      <c r="K192" s="31"/>
      <c r="L192" s="31"/>
      <c r="M192" s="24"/>
      <c r="N192" s="31"/>
      <c r="O192" s="18"/>
    </row>
    <row r="193" spans="1:15" ht="12.75">
      <c r="A193" s="39"/>
      <c r="B193" s="24"/>
      <c r="C193" s="20"/>
      <c r="D193" s="20"/>
      <c r="E193" s="36"/>
      <c r="F193" s="35"/>
      <c r="G193" s="20"/>
      <c r="H193" s="24"/>
      <c r="I193" s="20"/>
      <c r="J193" s="20"/>
      <c r="K193" s="31"/>
      <c r="L193" s="31"/>
      <c r="M193" s="24"/>
      <c r="N193" s="31"/>
      <c r="O193" s="18"/>
    </row>
    <row r="194" spans="1:15" ht="12.75">
      <c r="A194" s="39"/>
      <c r="B194" s="24"/>
      <c r="C194" s="20"/>
      <c r="D194" s="20"/>
      <c r="E194" s="36"/>
      <c r="F194" s="35"/>
      <c r="G194" s="20"/>
      <c r="H194" s="24"/>
      <c r="I194" s="20"/>
      <c r="J194" s="20"/>
      <c r="K194" s="31"/>
      <c r="L194" s="31"/>
      <c r="M194" s="24"/>
      <c r="N194" s="31"/>
      <c r="O194" s="18"/>
    </row>
    <row r="195" spans="1:15" ht="12.75">
      <c r="A195" s="39"/>
      <c r="B195" s="24"/>
      <c r="C195" s="20"/>
      <c r="D195" s="20"/>
      <c r="E195" s="36"/>
      <c r="F195" s="35"/>
      <c r="G195" s="20"/>
      <c r="H195" s="24"/>
      <c r="I195" s="20"/>
      <c r="J195" s="20"/>
      <c r="K195" s="31"/>
      <c r="L195" s="31"/>
      <c r="M195" s="24"/>
      <c r="N195" s="31"/>
      <c r="O195" s="18"/>
    </row>
    <row r="196" spans="1:15" ht="12.75">
      <c r="A196" s="39"/>
      <c r="B196" s="24"/>
      <c r="C196" s="20"/>
      <c r="D196" s="20"/>
      <c r="E196" s="36"/>
      <c r="F196" s="35"/>
      <c r="G196" s="20"/>
      <c r="H196" s="24"/>
      <c r="I196" s="20"/>
      <c r="J196" s="20"/>
      <c r="K196" s="31"/>
      <c r="L196" s="31"/>
      <c r="M196" s="24"/>
      <c r="N196" s="31"/>
      <c r="O196" s="18"/>
    </row>
    <row r="197" spans="1:15" ht="12.75">
      <c r="A197" s="39"/>
      <c r="B197" s="24"/>
      <c r="C197" s="20"/>
      <c r="D197" s="20"/>
      <c r="E197" s="36"/>
      <c r="F197" s="35"/>
      <c r="G197" s="20"/>
      <c r="H197" s="24"/>
      <c r="I197" s="20"/>
      <c r="J197" s="20"/>
      <c r="K197" s="31"/>
      <c r="L197" s="31"/>
      <c r="M197" s="24"/>
      <c r="N197" s="31"/>
      <c r="O197" s="18"/>
    </row>
    <row r="198" spans="1:15" ht="12.75">
      <c r="A198" s="39"/>
      <c r="B198" s="24"/>
      <c r="C198" s="20"/>
      <c r="D198" s="20"/>
      <c r="E198" s="36"/>
      <c r="F198" s="35"/>
      <c r="G198" s="20"/>
      <c r="H198" s="24"/>
      <c r="I198" s="20"/>
      <c r="J198" s="20"/>
      <c r="K198" s="31"/>
      <c r="L198" s="31"/>
      <c r="M198" s="24"/>
      <c r="N198" s="31"/>
      <c r="O198" s="18"/>
    </row>
    <row r="199" spans="1:15" ht="12.75">
      <c r="A199" s="39"/>
      <c r="B199" s="24"/>
      <c r="C199" s="20"/>
      <c r="D199" s="20"/>
      <c r="E199" s="36"/>
      <c r="F199" s="35"/>
      <c r="G199" s="20"/>
      <c r="H199" s="24"/>
      <c r="I199" s="20"/>
      <c r="J199" s="20"/>
      <c r="K199" s="31"/>
      <c r="L199" s="31"/>
      <c r="M199" s="24"/>
      <c r="N199" s="31"/>
      <c r="O199" s="18"/>
    </row>
    <row r="200" spans="1:15" ht="12.75">
      <c r="A200" s="39"/>
      <c r="B200" s="24"/>
      <c r="C200" s="20"/>
      <c r="D200" s="20"/>
      <c r="E200" s="36"/>
      <c r="F200" s="35"/>
      <c r="G200" s="20"/>
      <c r="H200" s="24"/>
      <c r="I200" s="20"/>
      <c r="J200" s="20"/>
      <c r="K200" s="31"/>
      <c r="L200" s="31"/>
      <c r="M200" s="24"/>
      <c r="N200" s="31"/>
      <c r="O200" s="18"/>
    </row>
  </sheetData>
  <sheetProtection/>
  <mergeCells count="4">
    <mergeCell ref="A1:P1"/>
    <mergeCell ref="B2:G2"/>
    <mergeCell ref="H2:L2"/>
    <mergeCell ref="M2:O2"/>
  </mergeCells>
  <printOptions gridLines="1" horizontalCentered="1"/>
  <pageMargins left="1" right="1" top="1.5" bottom="1" header="1" footer="0.5"/>
  <pageSetup fitToHeight="1" fitToWidth="1" horizontalDpi="300" verticalDpi="300" orientation="landscape" scale="67" r:id="rId1"/>
  <headerFooter alignWithMargins="0">
    <oddHeader>&amp;C&amp;"Arial,Bold"&amp;16&amp;A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zoomScale="122" zoomScaleNormal="122" zoomScalePageLayoutView="0" workbookViewId="0" topLeftCell="A1">
      <selection activeCell="A1" sqref="A1:S1"/>
    </sheetView>
  </sheetViews>
  <sheetFormatPr defaultColWidth="9.140625" defaultRowHeight="12.75"/>
  <cols>
    <col min="1" max="1" width="41.8515625" style="40" customWidth="1"/>
    <col min="2" max="2" width="11.28125" style="8" customWidth="1"/>
    <col min="3" max="3" width="11.00390625" style="2" customWidth="1"/>
    <col min="4" max="4" width="9.140625" style="2" customWidth="1"/>
    <col min="5" max="5" width="10.28125" style="2" customWidth="1"/>
    <col min="6" max="6" width="8.8515625" style="1" customWidth="1"/>
    <col min="7" max="7" width="11.140625" style="6" customWidth="1"/>
    <col min="8" max="8" width="13.421875" style="6" customWidth="1"/>
    <col min="9" max="9" width="13.8515625" style="6" customWidth="1"/>
    <col min="10" max="10" width="11.140625" style="7" hidden="1" customWidth="1"/>
    <col min="11" max="11" width="11.421875" style="6" customWidth="1"/>
    <col min="12" max="12" width="11.8515625" style="7" hidden="1" customWidth="1"/>
    <col min="13" max="13" width="12.140625" style="5" hidden="1" customWidth="1"/>
    <col min="14" max="16" width="0" style="1" hidden="1" customWidth="1"/>
    <col min="17" max="17" width="10.28125" style="1" hidden="1" customWidth="1"/>
    <col min="18" max="18" width="10.421875" style="1" hidden="1" customWidth="1"/>
    <col min="19" max="19" width="0" style="14" hidden="1" customWidth="1"/>
    <col min="20" max="16384" width="9.140625" style="1" customWidth="1"/>
  </cols>
  <sheetData>
    <row r="1" spans="1:19" s="32" customFormat="1" ht="22.5" customHeight="1">
      <c r="A1" s="57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8"/>
    </row>
    <row r="2" spans="1:19" s="28" customFormat="1" ht="16.5" customHeight="1">
      <c r="A2" s="37" t="s">
        <v>1</v>
      </c>
      <c r="B2" s="59" t="s">
        <v>17</v>
      </c>
      <c r="C2" s="53"/>
      <c r="D2" s="53"/>
      <c r="E2" s="53"/>
      <c r="F2" s="53"/>
      <c r="G2" s="53"/>
      <c r="H2" s="54"/>
      <c r="I2" s="60" t="s">
        <v>18</v>
      </c>
      <c r="J2" s="53"/>
      <c r="K2" s="53"/>
      <c r="L2" s="53"/>
      <c r="M2" s="54"/>
      <c r="N2" s="52" t="s">
        <v>54</v>
      </c>
      <c r="O2" s="55"/>
      <c r="P2" s="55"/>
      <c r="Q2" s="55"/>
      <c r="R2" s="55"/>
      <c r="S2" s="56"/>
    </row>
    <row r="3" spans="1:19" s="17" customFormat="1" ht="45" customHeight="1">
      <c r="A3" s="38" t="s">
        <v>5</v>
      </c>
      <c r="B3" s="13" t="s">
        <v>19</v>
      </c>
      <c r="C3" s="13" t="s">
        <v>20</v>
      </c>
      <c r="D3" s="13" t="s">
        <v>21</v>
      </c>
      <c r="E3" s="13" t="s">
        <v>45</v>
      </c>
      <c r="F3" s="12" t="s">
        <v>60</v>
      </c>
      <c r="G3" s="23" t="s">
        <v>61</v>
      </c>
      <c r="H3" s="23" t="s">
        <v>59</v>
      </c>
      <c r="I3" s="23" t="s">
        <v>58</v>
      </c>
      <c r="J3" s="22" t="s">
        <v>51</v>
      </c>
      <c r="K3" s="23" t="s">
        <v>57</v>
      </c>
      <c r="L3" s="22" t="s">
        <v>52</v>
      </c>
      <c r="M3" s="30" t="s">
        <v>53</v>
      </c>
      <c r="N3" s="12" t="s">
        <v>40</v>
      </c>
      <c r="O3" s="12" t="s">
        <v>41</v>
      </c>
      <c r="P3" s="12" t="s">
        <v>62</v>
      </c>
      <c r="Q3" s="12" t="s">
        <v>46</v>
      </c>
      <c r="R3" s="12" t="s">
        <v>42</v>
      </c>
      <c r="S3" s="12" t="s">
        <v>47</v>
      </c>
    </row>
    <row r="4" spans="1:19" ht="12.75">
      <c r="A4" s="39">
        <f>'Data Entry'!A4</f>
        <v>0</v>
      </c>
      <c r="B4" s="26">
        <v>0.1</v>
      </c>
      <c r="C4" s="31">
        <v>0.55</v>
      </c>
      <c r="D4" s="31" t="e">
        <f>1/'Data Entry'!B4</f>
        <v>#DIV/0!</v>
      </c>
      <c r="E4" s="31">
        <f>IF('Data Entry'!B4&gt;1,0.8,1)</f>
        <v>1</v>
      </c>
      <c r="F4" s="20">
        <f>B4*C4*'Data Entry'!J4</f>
        <v>0</v>
      </c>
      <c r="G4" s="25" t="e">
        <f>F4*D4</f>
        <v>#DIV/0!</v>
      </c>
      <c r="H4" s="25" t="e">
        <f>F4-G4</f>
        <v>#DIV/0!</v>
      </c>
      <c r="I4" s="25">
        <f>F4*E4*'Data Entry'!K4</f>
        <v>0</v>
      </c>
      <c r="J4" s="19">
        <f aca="true" t="shared" si="0" ref="J4:J67">IF(I4&gt;119,0.5,IF(I4&gt;59,0.4,IF(I4&gt;29,0.3,IF(I4&gt;19,0.2,IF(I4&gt;9,0.1,0)))))</f>
        <v>0</v>
      </c>
      <c r="K4" s="25">
        <f>F4*'Data Entry'!L4</f>
        <v>0</v>
      </c>
      <c r="L4" s="19">
        <f aca="true" t="shared" si="1" ref="L4:L67">IF(K4=0,0,IF(K4&gt;269,0.1,0))</f>
        <v>0</v>
      </c>
      <c r="M4" s="20">
        <f>IF(AND(1&lt;'Data Entry'!O4,16&gt;'Data Entry'!O4),0.6,IF(AND(15&lt;'Data Entry'!O4,31&gt;'Data Entry'!O4),0.5,IF(AND(30&lt;'Data Entry'!O4,61&gt;'Data Entry'!O4),0.4,IF(AND(60&lt;'Data Entry'!O4,121&gt;'Data Entry'!O4),0.3,IF(AND(120&lt;'Data Entry'!O4,241&gt;'Data Entry'!O4),0.2,IF(AND(240&lt;'Data Entry'!O4,481&gt;'Data Entry'!O4),0.1,0))))))</f>
        <v>0</v>
      </c>
      <c r="N4" s="16">
        <f>'BCI &amp; PEM Results'!B4</f>
        <v>0</v>
      </c>
      <c r="O4" s="16">
        <f>IF('Data Entry'!P4="y",1,0)</f>
        <v>0</v>
      </c>
      <c r="P4" s="16">
        <f>IF(AND('Data Entry'!B4=1,'Data Entry'!C4="y"),1,0)</f>
        <v>0</v>
      </c>
      <c r="Q4" s="16">
        <f>IF(AND('Data Entry'!B4=1,'Intermediate Calculations'!P4=0),1,0)</f>
        <v>0</v>
      </c>
      <c r="R4" s="16">
        <f>5.0606+(0.4076*(0.25*'BCI &amp; PEM Results'!H4+'BCI &amp; PEM Results'!N4))-(0.5275*'Intermediate Calculations'!O4)-(4.2064*'Intermediate Calculations'!N4)+(0.6246*(-0.33+'BCI &amp; PEM Results'!C4))-(0.3358*('BCI &amp; PEM Results'!C4+'BCI &amp; PEM Results'!D4-0.65))+(0.9509*'Intermediate Calculations'!P4)+(0.06799*E4*'Data Entry'!K4*100)</f>
        <v>5.75330134</v>
      </c>
      <c r="S4" s="18">
        <f>EXP(R4)</f>
        <v>315.2296245235946</v>
      </c>
    </row>
    <row r="5" spans="1:19" ht="12.75">
      <c r="A5" s="39">
        <f>'Data Entry'!A5</f>
        <v>0</v>
      </c>
      <c r="B5" s="26">
        <v>0.1</v>
      </c>
      <c r="C5" s="31">
        <v>0.55</v>
      </c>
      <c r="D5" s="31" t="e">
        <f>1/'Data Entry'!B5</f>
        <v>#DIV/0!</v>
      </c>
      <c r="E5" s="31">
        <f>IF('Data Entry'!B5&gt;1,0.8,1)</f>
        <v>1</v>
      </c>
      <c r="F5" s="20">
        <f>B5*C5*'Data Entry'!J5</f>
        <v>0</v>
      </c>
      <c r="G5" s="25" t="e">
        <f aca="true" t="shared" si="2" ref="G5:G68">F5*D5</f>
        <v>#DIV/0!</v>
      </c>
      <c r="H5" s="25" t="e">
        <f aca="true" t="shared" si="3" ref="H5:H68">F5-G5</f>
        <v>#DIV/0!</v>
      </c>
      <c r="I5" s="25">
        <f>F5*E5*'Data Entry'!K5</f>
        <v>0</v>
      </c>
      <c r="J5" s="19">
        <f t="shared" si="0"/>
        <v>0</v>
      </c>
      <c r="K5" s="25">
        <f>F5*'Data Entry'!L5</f>
        <v>0</v>
      </c>
      <c r="L5" s="19">
        <f t="shared" si="1"/>
        <v>0</v>
      </c>
      <c r="M5" s="20">
        <f>IF(AND(1&lt;'Data Entry'!O5,16&gt;'Data Entry'!O5),0.6,IF(AND(15&lt;'Data Entry'!O5,31&gt;'Data Entry'!O5),0.5,IF(AND(30&lt;'Data Entry'!O5,61&gt;'Data Entry'!O5),0.4,IF(AND(60&lt;'Data Entry'!O5,121&gt;'Data Entry'!O5),0.3,IF(AND(120&lt;'Data Entry'!O5,241&gt;'Data Entry'!O5),0.2,IF(AND(240&lt;'Data Entry'!O5,481&gt;'Data Entry'!O5),0.1,0))))))</f>
        <v>0</v>
      </c>
      <c r="N5" s="16">
        <f>'BCI &amp; PEM Results'!B5</f>
        <v>0</v>
      </c>
      <c r="O5" s="16">
        <f>IF('Data Entry'!P5="y",1,0)</f>
        <v>0</v>
      </c>
      <c r="P5" s="16">
        <f>IF(AND('Data Entry'!B5=1,'Data Entry'!C5="y"),1,0)</f>
        <v>0</v>
      </c>
      <c r="Q5" s="16">
        <f>IF(AND('Data Entry'!B5=1,'Intermediate Calculations'!P5=0),1,0)</f>
        <v>0</v>
      </c>
      <c r="R5" s="16">
        <f>5.0606+(0.4076*(0.25*'BCI &amp; PEM Results'!H5+'BCI &amp; PEM Results'!N5))-(0.5275*'Intermediate Calculations'!O5)-(4.2064*'Intermediate Calculations'!N5)+(0.6246*(-0.33+'BCI &amp; PEM Results'!C5))-(0.3358*('BCI &amp; PEM Results'!C5+'BCI &amp; PEM Results'!D5-0.65))+(0.9509*'Intermediate Calculations'!P5)+(0.06799*E5*'Data Entry'!K5*100)</f>
        <v>5.75330134</v>
      </c>
      <c r="S5" s="18">
        <f aca="true" t="shared" si="4" ref="S5:S68">EXP(R5)</f>
        <v>315.2296245235946</v>
      </c>
    </row>
    <row r="6" spans="1:19" ht="12.75">
      <c r="A6" s="39">
        <f>'Data Entry'!A6</f>
        <v>0</v>
      </c>
      <c r="B6" s="26">
        <v>0.1</v>
      </c>
      <c r="C6" s="31">
        <v>0.55</v>
      </c>
      <c r="D6" s="31" t="e">
        <f>1/'Data Entry'!B6</f>
        <v>#DIV/0!</v>
      </c>
      <c r="E6" s="31">
        <f>IF('Data Entry'!B6&gt;1,0.8,1)</f>
        <v>1</v>
      </c>
      <c r="F6" s="20">
        <f>B6*C6*'Data Entry'!J6</f>
        <v>0</v>
      </c>
      <c r="G6" s="25" t="e">
        <f t="shared" si="2"/>
        <v>#DIV/0!</v>
      </c>
      <c r="H6" s="25" t="e">
        <f t="shared" si="3"/>
        <v>#DIV/0!</v>
      </c>
      <c r="I6" s="25">
        <f>F6*E6*'Data Entry'!K6</f>
        <v>0</v>
      </c>
      <c r="J6" s="19">
        <f t="shared" si="0"/>
        <v>0</v>
      </c>
      <c r="K6" s="25">
        <f>F6*'Data Entry'!L6</f>
        <v>0</v>
      </c>
      <c r="L6" s="19">
        <f t="shared" si="1"/>
        <v>0</v>
      </c>
      <c r="M6" s="20">
        <f>IF(AND(1&lt;'Data Entry'!O6,16&gt;'Data Entry'!O6),0.6,IF(AND(15&lt;'Data Entry'!O6,31&gt;'Data Entry'!O6),0.5,IF(AND(30&lt;'Data Entry'!O6,61&gt;'Data Entry'!O6),0.4,IF(AND(60&lt;'Data Entry'!O6,121&gt;'Data Entry'!O6),0.3,IF(AND(120&lt;'Data Entry'!O6,241&gt;'Data Entry'!O6),0.2,IF(AND(240&lt;'Data Entry'!O6,481&gt;'Data Entry'!O6),0.1,0))))))</f>
        <v>0</v>
      </c>
      <c r="N6" s="16">
        <f>'BCI &amp; PEM Results'!B6</f>
        <v>0</v>
      </c>
      <c r="O6" s="16">
        <f>IF('Data Entry'!P6="y",1,0)</f>
        <v>0</v>
      </c>
      <c r="P6" s="16">
        <f>IF(AND('Data Entry'!B6=1,'Data Entry'!C6="y"),1,0)</f>
        <v>0</v>
      </c>
      <c r="Q6" s="16">
        <f>IF(AND('Data Entry'!B6=1,'Intermediate Calculations'!P6=0),1,0)</f>
        <v>0</v>
      </c>
      <c r="R6" s="16">
        <f>5.0606+(0.4076*(0.25*'BCI &amp; PEM Results'!H6+'BCI &amp; PEM Results'!N6))-(0.5275*'Intermediate Calculations'!O6)-(4.2064*'Intermediate Calculations'!N6)+(0.6246*(-0.33+'BCI &amp; PEM Results'!C6))-(0.3358*('BCI &amp; PEM Results'!C6+'BCI &amp; PEM Results'!D6-0.65))+(0.9509*'Intermediate Calculations'!P6)+(0.06799*E6*'Data Entry'!K6*100)</f>
        <v>5.75330134</v>
      </c>
      <c r="S6" s="18">
        <f t="shared" si="4"/>
        <v>315.2296245235946</v>
      </c>
    </row>
    <row r="7" spans="1:19" ht="12.75">
      <c r="A7" s="39">
        <f>'Data Entry'!A7</f>
        <v>0</v>
      </c>
      <c r="B7" s="26">
        <v>0.1</v>
      </c>
      <c r="C7" s="31">
        <v>0.55</v>
      </c>
      <c r="D7" s="31" t="e">
        <f>1/'Data Entry'!B7</f>
        <v>#DIV/0!</v>
      </c>
      <c r="E7" s="31">
        <f>IF('Data Entry'!B7&gt;1,0.8,1)</f>
        <v>1</v>
      </c>
      <c r="F7" s="20">
        <f>B7*C7*'Data Entry'!J7</f>
        <v>0</v>
      </c>
      <c r="G7" s="25" t="e">
        <f t="shared" si="2"/>
        <v>#DIV/0!</v>
      </c>
      <c r="H7" s="25" t="e">
        <f t="shared" si="3"/>
        <v>#DIV/0!</v>
      </c>
      <c r="I7" s="25">
        <f>F7*E7*'Data Entry'!K7</f>
        <v>0</v>
      </c>
      <c r="J7" s="19">
        <f t="shared" si="0"/>
        <v>0</v>
      </c>
      <c r="K7" s="25">
        <f>F7*'Data Entry'!L7</f>
        <v>0</v>
      </c>
      <c r="L7" s="19">
        <f t="shared" si="1"/>
        <v>0</v>
      </c>
      <c r="M7" s="20">
        <f>IF(AND(1&lt;'Data Entry'!O7,16&gt;'Data Entry'!O7),0.6,IF(AND(15&lt;'Data Entry'!O7,31&gt;'Data Entry'!O7),0.5,IF(AND(30&lt;'Data Entry'!O7,61&gt;'Data Entry'!O7),0.4,IF(AND(60&lt;'Data Entry'!O7,121&gt;'Data Entry'!O7),0.3,IF(AND(120&lt;'Data Entry'!O7,241&gt;'Data Entry'!O7),0.2,IF(AND(240&lt;'Data Entry'!O7,481&gt;'Data Entry'!O7),0.1,0))))))</f>
        <v>0</v>
      </c>
      <c r="N7" s="16">
        <f>'BCI &amp; PEM Results'!B7</f>
        <v>0</v>
      </c>
      <c r="O7" s="16">
        <f>IF('Data Entry'!P7="y",1,0)</f>
        <v>0</v>
      </c>
      <c r="P7" s="16">
        <f>IF(AND('Data Entry'!B7=1,'Data Entry'!C7="y"),1,0)</f>
        <v>0</v>
      </c>
      <c r="Q7" s="16">
        <f>IF(AND('Data Entry'!B7=1,'Intermediate Calculations'!P7=0),1,0)</f>
        <v>0</v>
      </c>
      <c r="R7" s="16">
        <f>5.0606+(0.4076*(0.25*'BCI &amp; PEM Results'!H7+'BCI &amp; PEM Results'!N7))-(0.5275*'Intermediate Calculations'!O7)-(4.2064*'Intermediate Calculations'!N7)+(0.6246*(-0.33+'BCI &amp; PEM Results'!C7))-(0.3358*('BCI &amp; PEM Results'!C7+'BCI &amp; PEM Results'!D7-0.65))+(0.9509*'Intermediate Calculations'!P7)+(0.06799*E7*'Data Entry'!K7*100)</f>
        <v>5.75330134</v>
      </c>
      <c r="S7" s="18">
        <f t="shared" si="4"/>
        <v>315.2296245235946</v>
      </c>
    </row>
    <row r="8" spans="1:19" ht="12.75">
      <c r="A8" s="39">
        <f>'Data Entry'!A8</f>
        <v>0</v>
      </c>
      <c r="B8" s="26">
        <v>0.1</v>
      </c>
      <c r="C8" s="31">
        <v>0.55</v>
      </c>
      <c r="D8" s="31" t="e">
        <f>1/'Data Entry'!B8</f>
        <v>#DIV/0!</v>
      </c>
      <c r="E8" s="31">
        <f>IF('Data Entry'!B8&gt;1,0.8,1)</f>
        <v>1</v>
      </c>
      <c r="F8" s="20">
        <f>B8*C8*'Data Entry'!J8</f>
        <v>0</v>
      </c>
      <c r="G8" s="25" t="e">
        <f t="shared" si="2"/>
        <v>#DIV/0!</v>
      </c>
      <c r="H8" s="25" t="e">
        <f t="shared" si="3"/>
        <v>#DIV/0!</v>
      </c>
      <c r="I8" s="25">
        <f>F8*E8*'Data Entry'!K8</f>
        <v>0</v>
      </c>
      <c r="J8" s="19">
        <f t="shared" si="0"/>
        <v>0</v>
      </c>
      <c r="K8" s="25">
        <f>F8*'Data Entry'!L8</f>
        <v>0</v>
      </c>
      <c r="L8" s="19">
        <f t="shared" si="1"/>
        <v>0</v>
      </c>
      <c r="M8" s="20">
        <f>IF(AND(1&lt;'Data Entry'!O8,16&gt;'Data Entry'!O8),0.6,IF(AND(15&lt;'Data Entry'!O8,31&gt;'Data Entry'!O8),0.5,IF(AND(30&lt;'Data Entry'!O8,61&gt;'Data Entry'!O8),0.4,IF(AND(60&lt;'Data Entry'!O8,121&gt;'Data Entry'!O8),0.3,IF(AND(120&lt;'Data Entry'!O8,241&gt;'Data Entry'!O8),0.2,IF(AND(240&lt;'Data Entry'!O8,481&gt;'Data Entry'!O8),0.1,0))))))</f>
        <v>0</v>
      </c>
      <c r="N8" s="16">
        <f>'BCI &amp; PEM Results'!B8</f>
        <v>0</v>
      </c>
      <c r="O8" s="16">
        <f>IF('Data Entry'!P8="y",1,0)</f>
        <v>0</v>
      </c>
      <c r="P8" s="16">
        <f>IF(AND('Data Entry'!B8=1,'Data Entry'!C8="y"),1,0)</f>
        <v>0</v>
      </c>
      <c r="Q8" s="16">
        <f>IF(AND('Data Entry'!B8=1,'Intermediate Calculations'!P8=0),1,0)</f>
        <v>0</v>
      </c>
      <c r="R8" s="16">
        <f>5.0606+(0.4076*(0.25*'BCI &amp; PEM Results'!H8+'BCI &amp; PEM Results'!N8))-(0.5275*'Intermediate Calculations'!O8)-(4.2064*'Intermediate Calculations'!N8)+(0.6246*(-0.33+'BCI &amp; PEM Results'!C8))-(0.3358*('BCI &amp; PEM Results'!C8+'BCI &amp; PEM Results'!D8-0.65))+(0.9509*'Intermediate Calculations'!P8)+(0.06799*E8*'Data Entry'!K8*100)</f>
        <v>5.75330134</v>
      </c>
      <c r="S8" s="18">
        <f t="shared" si="4"/>
        <v>315.2296245235946</v>
      </c>
    </row>
    <row r="9" spans="1:19" ht="12.75">
      <c r="A9" s="39">
        <f>'Data Entry'!A9</f>
        <v>0</v>
      </c>
      <c r="B9" s="26">
        <v>0.1</v>
      </c>
      <c r="C9" s="31">
        <v>0.55</v>
      </c>
      <c r="D9" s="31" t="e">
        <f>1/'Data Entry'!B9</f>
        <v>#DIV/0!</v>
      </c>
      <c r="E9" s="31">
        <f>IF('Data Entry'!B9&gt;1,0.8,1)</f>
        <v>1</v>
      </c>
      <c r="F9" s="20">
        <f>B9*C9*'Data Entry'!J9</f>
        <v>0</v>
      </c>
      <c r="G9" s="25" t="e">
        <f t="shared" si="2"/>
        <v>#DIV/0!</v>
      </c>
      <c r="H9" s="25" t="e">
        <f t="shared" si="3"/>
        <v>#DIV/0!</v>
      </c>
      <c r="I9" s="25">
        <f>F9*E9*'Data Entry'!K9</f>
        <v>0</v>
      </c>
      <c r="J9" s="19">
        <f t="shared" si="0"/>
        <v>0</v>
      </c>
      <c r="K9" s="25">
        <f>F9*'Data Entry'!L9</f>
        <v>0</v>
      </c>
      <c r="L9" s="19">
        <f t="shared" si="1"/>
        <v>0</v>
      </c>
      <c r="M9" s="20">
        <f>IF(AND(1&lt;'Data Entry'!O9,16&gt;'Data Entry'!O9),0.6,IF(AND(15&lt;'Data Entry'!O9,31&gt;'Data Entry'!O9),0.5,IF(AND(30&lt;'Data Entry'!O9,61&gt;'Data Entry'!O9),0.4,IF(AND(60&lt;'Data Entry'!O9,121&gt;'Data Entry'!O9),0.3,IF(AND(120&lt;'Data Entry'!O9,241&gt;'Data Entry'!O9),0.2,IF(AND(240&lt;'Data Entry'!O9,481&gt;'Data Entry'!O9),0.1,0))))))</f>
        <v>0</v>
      </c>
      <c r="N9" s="16">
        <f>'BCI &amp; PEM Results'!B9</f>
        <v>0</v>
      </c>
      <c r="O9" s="16">
        <f>IF('Data Entry'!P9="y",1,0)</f>
        <v>0</v>
      </c>
      <c r="P9" s="16">
        <f>IF(AND('Data Entry'!B9=1,'Data Entry'!C9="y"),1,0)</f>
        <v>0</v>
      </c>
      <c r="Q9" s="16">
        <f>IF(AND('Data Entry'!B9=1,'Intermediate Calculations'!P9=0),1,0)</f>
        <v>0</v>
      </c>
      <c r="R9" s="16">
        <f>5.0606+(0.4076*(0.25*'BCI &amp; PEM Results'!H9+'BCI &amp; PEM Results'!N9))-(0.5275*'Intermediate Calculations'!O9)-(4.2064*'Intermediate Calculations'!N9)+(0.6246*(-0.33+'BCI &amp; PEM Results'!C9))-(0.3358*('BCI &amp; PEM Results'!C9+'BCI &amp; PEM Results'!D9-0.65))+(0.9509*'Intermediate Calculations'!P9)+(0.06799*E9*'Data Entry'!K9*100)</f>
        <v>5.75330134</v>
      </c>
      <c r="S9" s="18">
        <f t="shared" si="4"/>
        <v>315.2296245235946</v>
      </c>
    </row>
    <row r="10" spans="1:19" ht="12.75">
      <c r="A10" s="39">
        <f>'Data Entry'!A10</f>
        <v>0</v>
      </c>
      <c r="B10" s="26">
        <v>0.1</v>
      </c>
      <c r="C10" s="31">
        <v>0.55</v>
      </c>
      <c r="D10" s="31" t="e">
        <f>1/'Data Entry'!B10</f>
        <v>#DIV/0!</v>
      </c>
      <c r="E10" s="31">
        <f>IF('Data Entry'!B10&gt;1,0.8,1)</f>
        <v>1</v>
      </c>
      <c r="F10" s="20">
        <f>B10*C10*'Data Entry'!J10</f>
        <v>0</v>
      </c>
      <c r="G10" s="25" t="e">
        <f t="shared" si="2"/>
        <v>#DIV/0!</v>
      </c>
      <c r="H10" s="25" t="e">
        <f t="shared" si="3"/>
        <v>#DIV/0!</v>
      </c>
      <c r="I10" s="25">
        <f>F10*E10*'Data Entry'!K10</f>
        <v>0</v>
      </c>
      <c r="J10" s="19">
        <f t="shared" si="0"/>
        <v>0</v>
      </c>
      <c r="K10" s="25">
        <f>F10*'Data Entry'!L10</f>
        <v>0</v>
      </c>
      <c r="L10" s="19">
        <f t="shared" si="1"/>
        <v>0</v>
      </c>
      <c r="M10" s="20">
        <f>IF(AND(1&lt;'Data Entry'!O10,16&gt;'Data Entry'!O10),0.6,IF(AND(15&lt;'Data Entry'!O10,31&gt;'Data Entry'!O10),0.5,IF(AND(30&lt;'Data Entry'!O10,61&gt;'Data Entry'!O10),0.4,IF(AND(60&lt;'Data Entry'!O10,121&gt;'Data Entry'!O10),0.3,IF(AND(120&lt;'Data Entry'!O10,241&gt;'Data Entry'!O10),0.2,IF(AND(240&lt;'Data Entry'!O10,481&gt;'Data Entry'!O10),0.1,0))))))</f>
        <v>0</v>
      </c>
      <c r="N10" s="16">
        <f>'BCI &amp; PEM Results'!B10</f>
        <v>0</v>
      </c>
      <c r="O10" s="16">
        <f>IF('Data Entry'!P10="y",1,0)</f>
        <v>0</v>
      </c>
      <c r="P10" s="16">
        <f>IF(AND('Data Entry'!B10=1,'Data Entry'!C10="y"),1,0)</f>
        <v>0</v>
      </c>
      <c r="Q10" s="16">
        <f>IF(AND('Data Entry'!B10=1,'Intermediate Calculations'!P10=0),1,0)</f>
        <v>0</v>
      </c>
      <c r="R10" s="16">
        <f>5.0606+(0.4076*(0.25*'BCI &amp; PEM Results'!H10+'BCI &amp; PEM Results'!N10))-(0.5275*'Intermediate Calculations'!O10)-(4.2064*'Intermediate Calculations'!N10)+(0.6246*(-0.33+'BCI &amp; PEM Results'!C10))-(0.3358*('BCI &amp; PEM Results'!C10+'BCI &amp; PEM Results'!D10-0.65))+(0.9509*'Intermediate Calculations'!P10)+(0.06799*E10*'Data Entry'!K10*100)</f>
        <v>5.75330134</v>
      </c>
      <c r="S10" s="18">
        <f t="shared" si="4"/>
        <v>315.2296245235946</v>
      </c>
    </row>
    <row r="11" spans="1:19" ht="12.75">
      <c r="A11" s="39">
        <f>'Data Entry'!A11</f>
        <v>0</v>
      </c>
      <c r="B11" s="26">
        <v>0.1</v>
      </c>
      <c r="C11" s="31">
        <v>0.55</v>
      </c>
      <c r="D11" s="31" t="e">
        <f>1/'Data Entry'!B11</f>
        <v>#DIV/0!</v>
      </c>
      <c r="E11" s="31">
        <f>IF('Data Entry'!B11&gt;1,0.8,1)</f>
        <v>1</v>
      </c>
      <c r="F11" s="20">
        <f>B11*C11*'Data Entry'!J11</f>
        <v>0</v>
      </c>
      <c r="G11" s="25" t="e">
        <f t="shared" si="2"/>
        <v>#DIV/0!</v>
      </c>
      <c r="H11" s="25" t="e">
        <f t="shared" si="3"/>
        <v>#DIV/0!</v>
      </c>
      <c r="I11" s="25">
        <f>F11*E11*'Data Entry'!K11</f>
        <v>0</v>
      </c>
      <c r="J11" s="19">
        <f t="shared" si="0"/>
        <v>0</v>
      </c>
      <c r="K11" s="25">
        <f>F11*'Data Entry'!L11</f>
        <v>0</v>
      </c>
      <c r="L11" s="19">
        <f t="shared" si="1"/>
        <v>0</v>
      </c>
      <c r="M11" s="20">
        <f>IF(AND(1&lt;'Data Entry'!O11,16&gt;'Data Entry'!O11),0.6,IF(AND(15&lt;'Data Entry'!O11,31&gt;'Data Entry'!O11),0.5,IF(AND(30&lt;'Data Entry'!O11,61&gt;'Data Entry'!O11),0.4,IF(AND(60&lt;'Data Entry'!O11,121&gt;'Data Entry'!O11),0.3,IF(AND(120&lt;'Data Entry'!O11,241&gt;'Data Entry'!O11),0.2,IF(AND(240&lt;'Data Entry'!O11,481&gt;'Data Entry'!O11),0.1,0))))))</f>
        <v>0</v>
      </c>
      <c r="N11" s="16">
        <f>'BCI &amp; PEM Results'!B11</f>
        <v>0</v>
      </c>
      <c r="O11" s="16">
        <f>IF('Data Entry'!P11="y",1,0)</f>
        <v>0</v>
      </c>
      <c r="P11" s="16">
        <f>IF(AND('Data Entry'!B11=1,'Data Entry'!C11="y"),1,0)</f>
        <v>0</v>
      </c>
      <c r="Q11" s="16">
        <f>IF(AND('Data Entry'!B11=1,'Intermediate Calculations'!P11=0),1,0)</f>
        <v>0</v>
      </c>
      <c r="R11" s="16">
        <f>5.0606+(0.4076*(0.25*'BCI &amp; PEM Results'!H11+'BCI &amp; PEM Results'!N11))-(0.5275*'Intermediate Calculations'!O11)-(4.2064*'Intermediate Calculations'!N11)+(0.6246*(-0.33+'BCI &amp; PEM Results'!C11))-(0.3358*('BCI &amp; PEM Results'!C11+'BCI &amp; PEM Results'!D11-0.65))+(0.9509*'Intermediate Calculations'!P11)+(0.06799*E11*'Data Entry'!K11*100)</f>
        <v>5.75330134</v>
      </c>
      <c r="S11" s="18">
        <f t="shared" si="4"/>
        <v>315.2296245235946</v>
      </c>
    </row>
    <row r="12" spans="1:19" ht="12.75">
      <c r="A12" s="39">
        <f>'Data Entry'!A12</f>
        <v>0</v>
      </c>
      <c r="B12" s="26">
        <v>0.1</v>
      </c>
      <c r="C12" s="31">
        <v>0.55</v>
      </c>
      <c r="D12" s="31" t="e">
        <f>1/'Data Entry'!B12</f>
        <v>#DIV/0!</v>
      </c>
      <c r="E12" s="31">
        <f>IF('Data Entry'!B12&gt;1,0.8,1)</f>
        <v>1</v>
      </c>
      <c r="F12" s="20">
        <f>B12*C12*'Data Entry'!J12</f>
        <v>0</v>
      </c>
      <c r="G12" s="25" t="e">
        <f t="shared" si="2"/>
        <v>#DIV/0!</v>
      </c>
      <c r="H12" s="25" t="e">
        <f t="shared" si="3"/>
        <v>#DIV/0!</v>
      </c>
      <c r="I12" s="25">
        <f>F12*E12*'Data Entry'!K12</f>
        <v>0</v>
      </c>
      <c r="J12" s="19">
        <f t="shared" si="0"/>
        <v>0</v>
      </c>
      <c r="K12" s="25">
        <f>F12*'Data Entry'!L12</f>
        <v>0</v>
      </c>
      <c r="L12" s="19">
        <f t="shared" si="1"/>
        <v>0</v>
      </c>
      <c r="M12" s="20">
        <f>IF(AND(1&lt;'Data Entry'!O12,16&gt;'Data Entry'!O12),0.6,IF(AND(15&lt;'Data Entry'!O12,31&gt;'Data Entry'!O12),0.5,IF(AND(30&lt;'Data Entry'!O12,61&gt;'Data Entry'!O12),0.4,IF(AND(60&lt;'Data Entry'!O12,121&gt;'Data Entry'!O12),0.3,IF(AND(120&lt;'Data Entry'!O12,241&gt;'Data Entry'!O12),0.2,IF(AND(240&lt;'Data Entry'!O12,481&gt;'Data Entry'!O12),0.1,0))))))</f>
        <v>0</v>
      </c>
      <c r="N12" s="16">
        <f>'BCI &amp; PEM Results'!B12</f>
        <v>0</v>
      </c>
      <c r="O12" s="16">
        <f>IF('Data Entry'!P12="y",1,0)</f>
        <v>0</v>
      </c>
      <c r="P12" s="16">
        <f>IF(AND('Data Entry'!B12=1,'Data Entry'!C12="y"),1,0)</f>
        <v>0</v>
      </c>
      <c r="Q12" s="16">
        <f>IF(AND('Data Entry'!B12=1,'Intermediate Calculations'!P12=0),1,0)</f>
        <v>0</v>
      </c>
      <c r="R12" s="16">
        <f>5.0606+(0.4076*(0.25*'BCI &amp; PEM Results'!H12+'BCI &amp; PEM Results'!N12))-(0.5275*'Intermediate Calculations'!O12)-(4.2064*'Intermediate Calculations'!N12)+(0.6246*(-0.33+'BCI &amp; PEM Results'!C12))-(0.3358*('BCI &amp; PEM Results'!C12+'BCI &amp; PEM Results'!D12-0.65))+(0.9509*'Intermediate Calculations'!P12)+(0.06799*E12*'Data Entry'!K12*100)</f>
        <v>5.75330134</v>
      </c>
      <c r="S12" s="18">
        <f t="shared" si="4"/>
        <v>315.2296245235946</v>
      </c>
    </row>
    <row r="13" spans="1:19" ht="12.75">
      <c r="A13" s="39">
        <f>'Data Entry'!A13</f>
        <v>0</v>
      </c>
      <c r="B13" s="26">
        <v>0.1</v>
      </c>
      <c r="C13" s="31">
        <v>0.55</v>
      </c>
      <c r="D13" s="31" t="e">
        <f>1/'Data Entry'!B13</f>
        <v>#DIV/0!</v>
      </c>
      <c r="E13" s="31">
        <f>IF('Data Entry'!B13&gt;1,0.8,1)</f>
        <v>1</v>
      </c>
      <c r="F13" s="20">
        <f>B13*C13*'Data Entry'!J13</f>
        <v>0</v>
      </c>
      <c r="G13" s="25" t="e">
        <f t="shared" si="2"/>
        <v>#DIV/0!</v>
      </c>
      <c r="H13" s="25" t="e">
        <f t="shared" si="3"/>
        <v>#DIV/0!</v>
      </c>
      <c r="I13" s="25">
        <f>F13*E13*'Data Entry'!K13</f>
        <v>0</v>
      </c>
      <c r="J13" s="19">
        <f t="shared" si="0"/>
        <v>0</v>
      </c>
      <c r="K13" s="25">
        <f>F13*'Data Entry'!L13</f>
        <v>0</v>
      </c>
      <c r="L13" s="19">
        <f t="shared" si="1"/>
        <v>0</v>
      </c>
      <c r="M13" s="20">
        <f>IF(AND(1&lt;'Data Entry'!O13,16&gt;'Data Entry'!O13),0.6,IF(AND(15&lt;'Data Entry'!O13,31&gt;'Data Entry'!O13),0.5,IF(AND(30&lt;'Data Entry'!O13,61&gt;'Data Entry'!O13),0.4,IF(AND(60&lt;'Data Entry'!O13,121&gt;'Data Entry'!O13),0.3,IF(AND(120&lt;'Data Entry'!O13,241&gt;'Data Entry'!O13),0.2,IF(AND(240&lt;'Data Entry'!O13,481&gt;'Data Entry'!O13),0.1,0))))))</f>
        <v>0</v>
      </c>
      <c r="N13" s="16">
        <f>'BCI &amp; PEM Results'!B13</f>
        <v>0</v>
      </c>
      <c r="O13" s="16">
        <f>IF('Data Entry'!P13="y",1,0)</f>
        <v>0</v>
      </c>
      <c r="P13" s="16">
        <f>IF(AND('Data Entry'!B13=1,'Data Entry'!C13="y"),1,0)</f>
        <v>0</v>
      </c>
      <c r="Q13" s="16">
        <f>IF(AND('Data Entry'!B13=1,'Intermediate Calculations'!P13=0),1,0)</f>
        <v>0</v>
      </c>
      <c r="R13" s="16">
        <f>5.0606+(0.4076*(0.25*'BCI &amp; PEM Results'!H13+'BCI &amp; PEM Results'!N13))-(0.5275*'Intermediate Calculations'!O13)-(4.2064*'Intermediate Calculations'!N13)+(0.6246*(-0.33+'BCI &amp; PEM Results'!C13))-(0.3358*('BCI &amp; PEM Results'!C13+'BCI &amp; PEM Results'!D13-0.65))+(0.9509*'Intermediate Calculations'!P13)+(0.06799*E13*'Data Entry'!K13*100)</f>
        <v>5.75330134</v>
      </c>
      <c r="S13" s="18">
        <f t="shared" si="4"/>
        <v>315.2296245235946</v>
      </c>
    </row>
    <row r="14" spans="1:19" ht="12.75">
      <c r="A14" s="39">
        <f>'Data Entry'!A14</f>
        <v>0</v>
      </c>
      <c r="B14" s="26">
        <v>0.1</v>
      </c>
      <c r="C14" s="31">
        <v>0.55</v>
      </c>
      <c r="D14" s="31" t="e">
        <f>1/'Data Entry'!B14</f>
        <v>#DIV/0!</v>
      </c>
      <c r="E14" s="31">
        <f>IF('Data Entry'!B14&gt;1,0.8,1)</f>
        <v>1</v>
      </c>
      <c r="F14" s="20">
        <f>B14*C14*'Data Entry'!J14</f>
        <v>0</v>
      </c>
      <c r="G14" s="25" t="e">
        <f t="shared" si="2"/>
        <v>#DIV/0!</v>
      </c>
      <c r="H14" s="25" t="e">
        <f t="shared" si="3"/>
        <v>#DIV/0!</v>
      </c>
      <c r="I14" s="25">
        <f>F14*E14*'Data Entry'!K14</f>
        <v>0</v>
      </c>
      <c r="J14" s="19">
        <f t="shared" si="0"/>
        <v>0</v>
      </c>
      <c r="K14" s="25">
        <f>F14*'Data Entry'!L14</f>
        <v>0</v>
      </c>
      <c r="L14" s="19">
        <f t="shared" si="1"/>
        <v>0</v>
      </c>
      <c r="M14" s="20">
        <f>IF(AND(1&lt;'Data Entry'!O14,16&gt;'Data Entry'!O14),0.6,IF(AND(15&lt;'Data Entry'!O14,31&gt;'Data Entry'!O14),0.5,IF(AND(30&lt;'Data Entry'!O14,61&gt;'Data Entry'!O14),0.4,IF(AND(60&lt;'Data Entry'!O14,121&gt;'Data Entry'!O14),0.3,IF(AND(120&lt;'Data Entry'!O14,241&gt;'Data Entry'!O14),0.2,IF(AND(240&lt;'Data Entry'!O14,481&gt;'Data Entry'!O14),0.1,0))))))</f>
        <v>0</v>
      </c>
      <c r="N14" s="16">
        <f>'BCI &amp; PEM Results'!B14</f>
        <v>0</v>
      </c>
      <c r="O14" s="16">
        <f>IF('Data Entry'!P14="y",1,0)</f>
        <v>0</v>
      </c>
      <c r="P14" s="16">
        <f>IF(AND('Data Entry'!B14=1,'Data Entry'!C14="y"),1,0)</f>
        <v>0</v>
      </c>
      <c r="Q14" s="16">
        <f>IF(AND('Data Entry'!B14=1,'Intermediate Calculations'!P14=0),1,0)</f>
        <v>0</v>
      </c>
      <c r="R14" s="16">
        <f>5.0606+(0.4076*(0.25*'BCI &amp; PEM Results'!H14+'BCI &amp; PEM Results'!N14))-(0.5275*'Intermediate Calculations'!O14)-(4.2064*'Intermediate Calculations'!N14)+(0.6246*(-0.33+'BCI &amp; PEM Results'!C14))-(0.3358*('BCI &amp; PEM Results'!C14+'BCI &amp; PEM Results'!D14-0.65))+(0.9509*'Intermediate Calculations'!P14)+(0.06799*E14*'Data Entry'!K14*100)</f>
        <v>5.75330134</v>
      </c>
      <c r="S14" s="18">
        <f t="shared" si="4"/>
        <v>315.2296245235946</v>
      </c>
    </row>
    <row r="15" spans="1:19" ht="12.75">
      <c r="A15" s="39">
        <f>'Data Entry'!A15</f>
        <v>0</v>
      </c>
      <c r="B15" s="26">
        <v>0.1</v>
      </c>
      <c r="C15" s="31">
        <v>0.55</v>
      </c>
      <c r="D15" s="31" t="e">
        <f>1/'Data Entry'!B15</f>
        <v>#DIV/0!</v>
      </c>
      <c r="E15" s="31">
        <f>IF('Data Entry'!B15&gt;1,0.8,1)</f>
        <v>1</v>
      </c>
      <c r="F15" s="20">
        <f>B15*C15*'Data Entry'!J15</f>
        <v>0</v>
      </c>
      <c r="G15" s="25" t="e">
        <f t="shared" si="2"/>
        <v>#DIV/0!</v>
      </c>
      <c r="H15" s="25" t="e">
        <f t="shared" si="3"/>
        <v>#DIV/0!</v>
      </c>
      <c r="I15" s="25">
        <f>F15*E15*'Data Entry'!K15</f>
        <v>0</v>
      </c>
      <c r="J15" s="19">
        <f t="shared" si="0"/>
        <v>0</v>
      </c>
      <c r="K15" s="25">
        <f>F15*'Data Entry'!L15</f>
        <v>0</v>
      </c>
      <c r="L15" s="19">
        <f t="shared" si="1"/>
        <v>0</v>
      </c>
      <c r="M15" s="20">
        <f>IF(AND(1&lt;'Data Entry'!O15,16&gt;'Data Entry'!O15),0.6,IF(AND(15&lt;'Data Entry'!O15,31&gt;'Data Entry'!O15),0.5,IF(AND(30&lt;'Data Entry'!O15,61&gt;'Data Entry'!O15),0.4,IF(AND(60&lt;'Data Entry'!O15,121&gt;'Data Entry'!O15),0.3,IF(AND(120&lt;'Data Entry'!O15,241&gt;'Data Entry'!O15),0.2,IF(AND(240&lt;'Data Entry'!O15,481&gt;'Data Entry'!O15),0.1,0))))))</f>
        <v>0</v>
      </c>
      <c r="N15" s="16">
        <f>'BCI &amp; PEM Results'!B15</f>
        <v>0</v>
      </c>
      <c r="O15" s="16">
        <f>IF('Data Entry'!P15="y",1,0)</f>
        <v>0</v>
      </c>
      <c r="P15" s="16">
        <f>IF(AND('Data Entry'!B15=1,'Data Entry'!C15="y"),1,0)</f>
        <v>0</v>
      </c>
      <c r="Q15" s="16">
        <f>IF(AND('Data Entry'!B15=1,'Intermediate Calculations'!P15=0),1,0)</f>
        <v>0</v>
      </c>
      <c r="R15" s="16">
        <f>5.0606+(0.4076*(0.25*'BCI &amp; PEM Results'!H15+'BCI &amp; PEM Results'!N15))-(0.5275*'Intermediate Calculations'!O15)-(4.2064*'Intermediate Calculations'!N15)+(0.6246*(-0.33+'BCI &amp; PEM Results'!C15))-(0.3358*('BCI &amp; PEM Results'!C15+'BCI &amp; PEM Results'!D15-0.65))+(0.9509*'Intermediate Calculations'!P15)+(0.06799*E15*'Data Entry'!K15*100)</f>
        <v>5.75330134</v>
      </c>
      <c r="S15" s="18">
        <f t="shared" si="4"/>
        <v>315.2296245235946</v>
      </c>
    </row>
    <row r="16" spans="1:19" ht="12.75">
      <c r="A16" s="39">
        <f>'Data Entry'!A16</f>
        <v>0</v>
      </c>
      <c r="B16" s="26">
        <v>0.1</v>
      </c>
      <c r="C16" s="31">
        <v>0.55</v>
      </c>
      <c r="D16" s="31" t="e">
        <f>1/'Data Entry'!B16</f>
        <v>#DIV/0!</v>
      </c>
      <c r="E16" s="31">
        <f>IF('Data Entry'!B16&gt;1,0.8,1)</f>
        <v>1</v>
      </c>
      <c r="F16" s="20">
        <f>B16*C16*'Data Entry'!J16</f>
        <v>0</v>
      </c>
      <c r="G16" s="25" t="e">
        <f t="shared" si="2"/>
        <v>#DIV/0!</v>
      </c>
      <c r="H16" s="25" t="e">
        <f t="shared" si="3"/>
        <v>#DIV/0!</v>
      </c>
      <c r="I16" s="25">
        <f>F16*E16*'Data Entry'!K16</f>
        <v>0</v>
      </c>
      <c r="J16" s="19">
        <f t="shared" si="0"/>
        <v>0</v>
      </c>
      <c r="K16" s="25">
        <f>F16*'Data Entry'!L16</f>
        <v>0</v>
      </c>
      <c r="L16" s="19">
        <f t="shared" si="1"/>
        <v>0</v>
      </c>
      <c r="M16" s="20">
        <f>IF(AND(1&lt;'Data Entry'!O16,16&gt;'Data Entry'!O16),0.6,IF(AND(15&lt;'Data Entry'!O16,31&gt;'Data Entry'!O16),0.5,IF(AND(30&lt;'Data Entry'!O16,61&gt;'Data Entry'!O16),0.4,IF(AND(60&lt;'Data Entry'!O16,121&gt;'Data Entry'!O16),0.3,IF(AND(120&lt;'Data Entry'!O16,241&gt;'Data Entry'!O16),0.2,IF(AND(240&lt;'Data Entry'!O16,481&gt;'Data Entry'!O16),0.1,0))))))</f>
        <v>0</v>
      </c>
      <c r="N16" s="16">
        <f>'BCI &amp; PEM Results'!B16</f>
        <v>0</v>
      </c>
      <c r="O16" s="16">
        <f>IF('Data Entry'!P16="y",1,0)</f>
        <v>0</v>
      </c>
      <c r="P16" s="16">
        <f>IF(AND('Data Entry'!B16=1,'Data Entry'!C16="y"),1,0)</f>
        <v>0</v>
      </c>
      <c r="Q16" s="16">
        <f>IF(AND('Data Entry'!B16=1,'Intermediate Calculations'!P16=0),1,0)</f>
        <v>0</v>
      </c>
      <c r="R16" s="16">
        <f>5.0606+(0.4076*(0.25*'BCI &amp; PEM Results'!H16+'BCI &amp; PEM Results'!N16))-(0.5275*'Intermediate Calculations'!O16)-(4.2064*'Intermediate Calculations'!N16)+(0.6246*(-0.33+'BCI &amp; PEM Results'!C16))-(0.3358*('BCI &amp; PEM Results'!C16+'BCI &amp; PEM Results'!D16-0.65))+(0.9509*'Intermediate Calculations'!P16)+(0.06799*E16*'Data Entry'!K16*100)</f>
        <v>5.75330134</v>
      </c>
      <c r="S16" s="18">
        <f t="shared" si="4"/>
        <v>315.2296245235946</v>
      </c>
    </row>
    <row r="17" spans="1:19" ht="12.75">
      <c r="A17" s="39">
        <f>'Data Entry'!A17</f>
        <v>0</v>
      </c>
      <c r="B17" s="26">
        <v>0.1</v>
      </c>
      <c r="C17" s="31">
        <v>0.55</v>
      </c>
      <c r="D17" s="31" t="e">
        <f>1/'Data Entry'!B17</f>
        <v>#DIV/0!</v>
      </c>
      <c r="E17" s="31">
        <f>IF('Data Entry'!B17&gt;1,0.8,1)</f>
        <v>1</v>
      </c>
      <c r="F17" s="20">
        <f>B17*C17*'Data Entry'!J17</f>
        <v>0</v>
      </c>
      <c r="G17" s="25" t="e">
        <f t="shared" si="2"/>
        <v>#DIV/0!</v>
      </c>
      <c r="H17" s="25" t="e">
        <f t="shared" si="3"/>
        <v>#DIV/0!</v>
      </c>
      <c r="I17" s="25">
        <f>F17*E17*'Data Entry'!K17</f>
        <v>0</v>
      </c>
      <c r="J17" s="19">
        <f t="shared" si="0"/>
        <v>0</v>
      </c>
      <c r="K17" s="25">
        <f>F17*'Data Entry'!L17</f>
        <v>0</v>
      </c>
      <c r="L17" s="19">
        <f t="shared" si="1"/>
        <v>0</v>
      </c>
      <c r="M17" s="20">
        <f>IF(AND(1&lt;'Data Entry'!O17,16&gt;'Data Entry'!O17),0.6,IF(AND(15&lt;'Data Entry'!O17,31&gt;'Data Entry'!O17),0.5,IF(AND(30&lt;'Data Entry'!O17,61&gt;'Data Entry'!O17),0.4,IF(AND(60&lt;'Data Entry'!O17,121&gt;'Data Entry'!O17),0.3,IF(AND(120&lt;'Data Entry'!O17,241&gt;'Data Entry'!O17),0.2,IF(AND(240&lt;'Data Entry'!O17,481&gt;'Data Entry'!O17),0.1,0))))))</f>
        <v>0</v>
      </c>
      <c r="N17" s="16">
        <f>'BCI &amp; PEM Results'!B17</f>
        <v>0</v>
      </c>
      <c r="O17" s="16">
        <f>IF('Data Entry'!P17="y",1,0)</f>
        <v>0</v>
      </c>
      <c r="P17" s="16">
        <f>IF(AND('Data Entry'!B17=1,'Data Entry'!C17="y"),1,0)</f>
        <v>0</v>
      </c>
      <c r="Q17" s="16">
        <f>IF(AND('Data Entry'!B17=1,'Intermediate Calculations'!P17=0),1,0)</f>
        <v>0</v>
      </c>
      <c r="R17" s="16">
        <f>5.0606+(0.4076*(0.25*'BCI &amp; PEM Results'!H17+'BCI &amp; PEM Results'!N17))-(0.5275*'Intermediate Calculations'!O17)-(4.2064*'Intermediate Calculations'!N17)+(0.6246*(-0.33+'BCI &amp; PEM Results'!C17))-(0.3358*('BCI &amp; PEM Results'!C17+'BCI &amp; PEM Results'!D17-0.65))+(0.9509*'Intermediate Calculations'!P17)+(0.06799*E17*'Data Entry'!K17*100)</f>
        <v>5.75330134</v>
      </c>
      <c r="S17" s="18">
        <f t="shared" si="4"/>
        <v>315.2296245235946</v>
      </c>
    </row>
    <row r="18" spans="1:19" ht="12.75">
      <c r="A18" s="39">
        <f>'Data Entry'!A18</f>
        <v>0</v>
      </c>
      <c r="B18" s="26">
        <v>0.1</v>
      </c>
      <c r="C18" s="31">
        <v>0.55</v>
      </c>
      <c r="D18" s="31" t="e">
        <f>1/'Data Entry'!B18</f>
        <v>#DIV/0!</v>
      </c>
      <c r="E18" s="31">
        <f>IF('Data Entry'!B18&gt;1,0.8,1)</f>
        <v>1</v>
      </c>
      <c r="F18" s="20">
        <f>B18*C18*'Data Entry'!J18</f>
        <v>0</v>
      </c>
      <c r="G18" s="25" t="e">
        <f t="shared" si="2"/>
        <v>#DIV/0!</v>
      </c>
      <c r="H18" s="25" t="e">
        <f t="shared" si="3"/>
        <v>#DIV/0!</v>
      </c>
      <c r="I18" s="25">
        <f>F18*E18*'Data Entry'!K18</f>
        <v>0</v>
      </c>
      <c r="J18" s="19">
        <f t="shared" si="0"/>
        <v>0</v>
      </c>
      <c r="K18" s="25">
        <f>F18*'Data Entry'!L18</f>
        <v>0</v>
      </c>
      <c r="L18" s="19">
        <f t="shared" si="1"/>
        <v>0</v>
      </c>
      <c r="M18" s="20">
        <f>IF(AND(1&lt;'Data Entry'!O18,16&gt;'Data Entry'!O18),0.6,IF(AND(15&lt;'Data Entry'!O18,31&gt;'Data Entry'!O18),0.5,IF(AND(30&lt;'Data Entry'!O18,61&gt;'Data Entry'!O18),0.4,IF(AND(60&lt;'Data Entry'!O18,121&gt;'Data Entry'!O18),0.3,IF(AND(120&lt;'Data Entry'!O18,241&gt;'Data Entry'!O18),0.2,IF(AND(240&lt;'Data Entry'!O18,481&gt;'Data Entry'!O18),0.1,0))))))</f>
        <v>0</v>
      </c>
      <c r="N18" s="16">
        <f>'BCI &amp; PEM Results'!B18</f>
        <v>0</v>
      </c>
      <c r="O18" s="16">
        <f>IF('Data Entry'!P18="y",1,0)</f>
        <v>0</v>
      </c>
      <c r="P18" s="16">
        <f>IF(AND('Data Entry'!B18=1,'Data Entry'!C18="y"),1,0)</f>
        <v>0</v>
      </c>
      <c r="Q18" s="16">
        <f>IF(AND('Data Entry'!B18=1,'Intermediate Calculations'!P18=0),1,0)</f>
        <v>0</v>
      </c>
      <c r="R18" s="16">
        <f>5.0606+(0.4076*(0.25*'BCI &amp; PEM Results'!H18+'BCI &amp; PEM Results'!N18))-(0.5275*'Intermediate Calculations'!O18)-(4.2064*'Intermediate Calculations'!N18)+(0.6246*(-0.33+'BCI &amp; PEM Results'!C18))-(0.3358*('BCI &amp; PEM Results'!C18+'BCI &amp; PEM Results'!D18-0.65))+(0.9509*'Intermediate Calculations'!P18)+(0.06799*E18*'Data Entry'!K18*100)</f>
        <v>5.75330134</v>
      </c>
      <c r="S18" s="18">
        <f t="shared" si="4"/>
        <v>315.2296245235946</v>
      </c>
    </row>
    <row r="19" spans="1:19" ht="12.75">
      <c r="A19" s="39">
        <f>'Data Entry'!A19</f>
        <v>0</v>
      </c>
      <c r="B19" s="26">
        <v>0.1</v>
      </c>
      <c r="C19" s="31">
        <v>0.55</v>
      </c>
      <c r="D19" s="31" t="e">
        <f>1/'Data Entry'!B19</f>
        <v>#DIV/0!</v>
      </c>
      <c r="E19" s="31">
        <f>IF('Data Entry'!B19&gt;1,0.8,1)</f>
        <v>1</v>
      </c>
      <c r="F19" s="20">
        <f>B19*C19*'Data Entry'!J19</f>
        <v>0</v>
      </c>
      <c r="G19" s="25" t="e">
        <f t="shared" si="2"/>
        <v>#DIV/0!</v>
      </c>
      <c r="H19" s="25" t="e">
        <f t="shared" si="3"/>
        <v>#DIV/0!</v>
      </c>
      <c r="I19" s="25">
        <f>F19*E19*'Data Entry'!K19</f>
        <v>0</v>
      </c>
      <c r="J19" s="19">
        <f t="shared" si="0"/>
        <v>0</v>
      </c>
      <c r="K19" s="25">
        <f>F19*'Data Entry'!L19</f>
        <v>0</v>
      </c>
      <c r="L19" s="19">
        <f t="shared" si="1"/>
        <v>0</v>
      </c>
      <c r="M19" s="20">
        <f>IF(AND(1&lt;'Data Entry'!O19,16&gt;'Data Entry'!O19),0.6,IF(AND(15&lt;'Data Entry'!O19,31&gt;'Data Entry'!O19),0.5,IF(AND(30&lt;'Data Entry'!O19,61&gt;'Data Entry'!O19),0.4,IF(AND(60&lt;'Data Entry'!O19,121&gt;'Data Entry'!O19),0.3,IF(AND(120&lt;'Data Entry'!O19,241&gt;'Data Entry'!O19),0.2,IF(AND(240&lt;'Data Entry'!O19,481&gt;'Data Entry'!O19),0.1,0))))))</f>
        <v>0</v>
      </c>
      <c r="N19" s="16">
        <f>'BCI &amp; PEM Results'!B19</f>
        <v>0</v>
      </c>
      <c r="O19" s="16">
        <f>IF('Data Entry'!P19="y",1,0)</f>
        <v>0</v>
      </c>
      <c r="P19" s="16">
        <f>IF(AND('Data Entry'!B19=1,'Data Entry'!C19="y"),1,0)</f>
        <v>0</v>
      </c>
      <c r="Q19" s="16">
        <f>IF(AND('Data Entry'!B19=1,'Intermediate Calculations'!P19=0),1,0)</f>
        <v>0</v>
      </c>
      <c r="R19" s="16">
        <f>5.0606+(0.4076*(0.25*'BCI &amp; PEM Results'!H19+'BCI &amp; PEM Results'!N19))-(0.5275*'Intermediate Calculations'!O19)-(4.2064*'Intermediate Calculations'!N19)+(0.6246*(-0.33+'BCI &amp; PEM Results'!C19))-(0.3358*('BCI &amp; PEM Results'!C19+'BCI &amp; PEM Results'!D19-0.65))+(0.9509*'Intermediate Calculations'!P19)+(0.06799*E19*'Data Entry'!K19*100)</f>
        <v>5.75330134</v>
      </c>
      <c r="S19" s="18">
        <f t="shared" si="4"/>
        <v>315.2296245235946</v>
      </c>
    </row>
    <row r="20" spans="1:19" ht="12.75">
      <c r="A20" s="39">
        <f>'Data Entry'!A20</f>
        <v>0</v>
      </c>
      <c r="B20" s="26">
        <v>0.1</v>
      </c>
      <c r="C20" s="31">
        <v>0.55</v>
      </c>
      <c r="D20" s="31" t="e">
        <f>1/'Data Entry'!B20</f>
        <v>#DIV/0!</v>
      </c>
      <c r="E20" s="31">
        <f>IF('Data Entry'!B20&gt;1,0.8,1)</f>
        <v>1</v>
      </c>
      <c r="F20" s="20">
        <f>B20*C20*'Data Entry'!J20</f>
        <v>0</v>
      </c>
      <c r="G20" s="25" t="e">
        <f t="shared" si="2"/>
        <v>#DIV/0!</v>
      </c>
      <c r="H20" s="25" t="e">
        <f t="shared" si="3"/>
        <v>#DIV/0!</v>
      </c>
      <c r="I20" s="25">
        <f>F20*E20*'Data Entry'!K20</f>
        <v>0</v>
      </c>
      <c r="J20" s="19">
        <f t="shared" si="0"/>
        <v>0</v>
      </c>
      <c r="K20" s="25">
        <f>F20*'Data Entry'!L20</f>
        <v>0</v>
      </c>
      <c r="L20" s="19">
        <f t="shared" si="1"/>
        <v>0</v>
      </c>
      <c r="M20" s="20">
        <f>IF(AND(1&lt;'Data Entry'!O20,16&gt;'Data Entry'!O20),0.6,IF(AND(15&lt;'Data Entry'!O20,31&gt;'Data Entry'!O20),0.5,IF(AND(30&lt;'Data Entry'!O20,61&gt;'Data Entry'!O20),0.4,IF(AND(60&lt;'Data Entry'!O20,121&gt;'Data Entry'!O20),0.3,IF(AND(120&lt;'Data Entry'!O20,241&gt;'Data Entry'!O20),0.2,IF(AND(240&lt;'Data Entry'!O20,481&gt;'Data Entry'!O20),0.1,0))))))</f>
        <v>0</v>
      </c>
      <c r="N20" s="16">
        <f>'BCI &amp; PEM Results'!B20</f>
        <v>0</v>
      </c>
      <c r="O20" s="16">
        <f>IF('Data Entry'!P20="y",1,0)</f>
        <v>0</v>
      </c>
      <c r="P20" s="16">
        <f>IF(AND('Data Entry'!B20=1,'Data Entry'!C20="y"),1,0)</f>
        <v>0</v>
      </c>
      <c r="Q20" s="16">
        <f>IF(AND('Data Entry'!B20=1,'Intermediate Calculations'!P20=0),1,0)</f>
        <v>0</v>
      </c>
      <c r="R20" s="16">
        <f>5.0606+(0.4076*(0.25*'BCI &amp; PEM Results'!H20+'BCI &amp; PEM Results'!N20))-(0.5275*'Intermediate Calculations'!O20)-(4.2064*'Intermediate Calculations'!N20)+(0.6246*(-0.33+'BCI &amp; PEM Results'!C20))-(0.3358*('BCI &amp; PEM Results'!C20+'BCI &amp; PEM Results'!D20-0.65))+(0.9509*'Intermediate Calculations'!P20)+(0.06799*E20*'Data Entry'!K20*100)</f>
        <v>5.75330134</v>
      </c>
      <c r="S20" s="18">
        <f t="shared" si="4"/>
        <v>315.2296245235946</v>
      </c>
    </row>
    <row r="21" spans="1:19" ht="12.75">
      <c r="A21" s="39">
        <f>'Data Entry'!A21</f>
        <v>0</v>
      </c>
      <c r="B21" s="26">
        <v>0.1</v>
      </c>
      <c r="C21" s="31">
        <v>0.55</v>
      </c>
      <c r="D21" s="31" t="e">
        <f>1/'Data Entry'!B21</f>
        <v>#DIV/0!</v>
      </c>
      <c r="E21" s="31">
        <f>IF('Data Entry'!B21&gt;1,0.8,1)</f>
        <v>1</v>
      </c>
      <c r="F21" s="20">
        <f>B21*C21*'Data Entry'!J21</f>
        <v>0</v>
      </c>
      <c r="G21" s="25" t="e">
        <f t="shared" si="2"/>
        <v>#DIV/0!</v>
      </c>
      <c r="H21" s="25" t="e">
        <f t="shared" si="3"/>
        <v>#DIV/0!</v>
      </c>
      <c r="I21" s="25">
        <f>F21*E21*'Data Entry'!K21</f>
        <v>0</v>
      </c>
      <c r="J21" s="19">
        <f t="shared" si="0"/>
        <v>0</v>
      </c>
      <c r="K21" s="25">
        <f>F21*'Data Entry'!L21</f>
        <v>0</v>
      </c>
      <c r="L21" s="19">
        <f t="shared" si="1"/>
        <v>0</v>
      </c>
      <c r="M21" s="20">
        <f>IF(AND(1&lt;'Data Entry'!O21,16&gt;'Data Entry'!O21),0.6,IF(AND(15&lt;'Data Entry'!O21,31&gt;'Data Entry'!O21),0.5,IF(AND(30&lt;'Data Entry'!O21,61&gt;'Data Entry'!O21),0.4,IF(AND(60&lt;'Data Entry'!O21,121&gt;'Data Entry'!O21),0.3,IF(AND(120&lt;'Data Entry'!O21,241&gt;'Data Entry'!O21),0.2,IF(AND(240&lt;'Data Entry'!O21,481&gt;'Data Entry'!O21),0.1,0))))))</f>
        <v>0</v>
      </c>
      <c r="N21" s="16">
        <f>'BCI &amp; PEM Results'!B21</f>
        <v>0</v>
      </c>
      <c r="O21" s="16">
        <f>IF('Data Entry'!P21="y",1,0)</f>
        <v>0</v>
      </c>
      <c r="P21" s="16">
        <f>IF(AND('Data Entry'!B21=1,'Data Entry'!C21="y"),1,0)</f>
        <v>0</v>
      </c>
      <c r="Q21" s="16">
        <f>IF(AND('Data Entry'!B21=1,'Intermediate Calculations'!P21=0),1,0)</f>
        <v>0</v>
      </c>
      <c r="R21" s="16">
        <f>5.0606+(0.4076*(0.25*'BCI &amp; PEM Results'!H21+'BCI &amp; PEM Results'!N21))-(0.5275*'Intermediate Calculations'!O21)-(4.2064*'Intermediate Calculations'!N21)+(0.6246*(-0.33+'BCI &amp; PEM Results'!C21))-(0.3358*('BCI &amp; PEM Results'!C21+'BCI &amp; PEM Results'!D21-0.65))+(0.9509*'Intermediate Calculations'!P21)+(0.06799*E21*'Data Entry'!K21*100)</f>
        <v>5.75330134</v>
      </c>
      <c r="S21" s="18">
        <f t="shared" si="4"/>
        <v>315.2296245235946</v>
      </c>
    </row>
    <row r="22" spans="1:19" ht="12.75">
      <c r="A22" s="39">
        <f>'Data Entry'!A22</f>
        <v>0</v>
      </c>
      <c r="B22" s="26">
        <v>0.1</v>
      </c>
      <c r="C22" s="31">
        <v>0.55</v>
      </c>
      <c r="D22" s="31" t="e">
        <f>1/'Data Entry'!B22</f>
        <v>#DIV/0!</v>
      </c>
      <c r="E22" s="31">
        <f>IF('Data Entry'!B22&gt;1,0.8,1)</f>
        <v>1</v>
      </c>
      <c r="F22" s="20">
        <f>B22*C22*'Data Entry'!J22</f>
        <v>0</v>
      </c>
      <c r="G22" s="25" t="e">
        <f t="shared" si="2"/>
        <v>#DIV/0!</v>
      </c>
      <c r="H22" s="25" t="e">
        <f t="shared" si="3"/>
        <v>#DIV/0!</v>
      </c>
      <c r="I22" s="25">
        <f>F22*E22*'Data Entry'!K22</f>
        <v>0</v>
      </c>
      <c r="J22" s="19">
        <f t="shared" si="0"/>
        <v>0</v>
      </c>
      <c r="K22" s="25">
        <f>F22*'Data Entry'!L22</f>
        <v>0</v>
      </c>
      <c r="L22" s="19">
        <f t="shared" si="1"/>
        <v>0</v>
      </c>
      <c r="M22" s="20">
        <f>IF(AND(1&lt;'Data Entry'!O22,16&gt;'Data Entry'!O22),0.6,IF(AND(15&lt;'Data Entry'!O22,31&gt;'Data Entry'!O22),0.5,IF(AND(30&lt;'Data Entry'!O22,61&gt;'Data Entry'!O22),0.4,IF(AND(60&lt;'Data Entry'!O22,121&gt;'Data Entry'!O22),0.3,IF(AND(120&lt;'Data Entry'!O22,241&gt;'Data Entry'!O22),0.2,IF(AND(240&lt;'Data Entry'!O22,481&gt;'Data Entry'!O22),0.1,0))))))</f>
        <v>0</v>
      </c>
      <c r="N22" s="16">
        <f>'BCI &amp; PEM Results'!B22</f>
        <v>0</v>
      </c>
      <c r="O22" s="16">
        <f>IF('Data Entry'!P22="y",1,0)</f>
        <v>0</v>
      </c>
      <c r="P22" s="16">
        <f>IF(AND('Data Entry'!B22=1,'Data Entry'!C22="y"),1,0)</f>
        <v>0</v>
      </c>
      <c r="Q22" s="16">
        <f>IF(AND('Data Entry'!B22=1,'Intermediate Calculations'!P22=0),1,0)</f>
        <v>0</v>
      </c>
      <c r="R22" s="16">
        <f>5.0606+(0.4076*(0.25*'BCI &amp; PEM Results'!H22+'BCI &amp; PEM Results'!N22))-(0.5275*'Intermediate Calculations'!O22)-(4.2064*'Intermediate Calculations'!N22)+(0.6246*(-0.33+'BCI &amp; PEM Results'!C22))-(0.3358*('BCI &amp; PEM Results'!C22+'BCI &amp; PEM Results'!D22-0.65))+(0.9509*'Intermediate Calculations'!P22)+(0.06799*E22*'Data Entry'!K22*100)</f>
        <v>5.75330134</v>
      </c>
      <c r="S22" s="18">
        <f t="shared" si="4"/>
        <v>315.2296245235946</v>
      </c>
    </row>
    <row r="23" spans="1:19" ht="12.75">
      <c r="A23" s="39">
        <f>'Data Entry'!A23</f>
        <v>0</v>
      </c>
      <c r="B23" s="26">
        <v>0.1</v>
      </c>
      <c r="C23" s="31">
        <v>0.55</v>
      </c>
      <c r="D23" s="31" t="e">
        <f>1/'Data Entry'!B23</f>
        <v>#DIV/0!</v>
      </c>
      <c r="E23" s="31">
        <f>IF('Data Entry'!B23&gt;1,0.8,1)</f>
        <v>1</v>
      </c>
      <c r="F23" s="20">
        <f>B23*C23*'Data Entry'!J23</f>
        <v>0</v>
      </c>
      <c r="G23" s="25" t="e">
        <f t="shared" si="2"/>
        <v>#DIV/0!</v>
      </c>
      <c r="H23" s="25" t="e">
        <f t="shared" si="3"/>
        <v>#DIV/0!</v>
      </c>
      <c r="I23" s="25">
        <f>F23*E23*'Data Entry'!K23</f>
        <v>0</v>
      </c>
      <c r="J23" s="19">
        <f t="shared" si="0"/>
        <v>0</v>
      </c>
      <c r="K23" s="25">
        <f>F23*'Data Entry'!L23</f>
        <v>0</v>
      </c>
      <c r="L23" s="19">
        <f t="shared" si="1"/>
        <v>0</v>
      </c>
      <c r="M23" s="20">
        <f>IF(AND(1&lt;'Data Entry'!O23,16&gt;'Data Entry'!O23),0.6,IF(AND(15&lt;'Data Entry'!O23,31&gt;'Data Entry'!O23),0.5,IF(AND(30&lt;'Data Entry'!O23,61&gt;'Data Entry'!O23),0.4,IF(AND(60&lt;'Data Entry'!O23,121&gt;'Data Entry'!O23),0.3,IF(AND(120&lt;'Data Entry'!O23,241&gt;'Data Entry'!O23),0.2,IF(AND(240&lt;'Data Entry'!O23,481&gt;'Data Entry'!O23),0.1,0))))))</f>
        <v>0</v>
      </c>
      <c r="N23" s="16">
        <f>'BCI &amp; PEM Results'!B23</f>
        <v>0</v>
      </c>
      <c r="O23" s="16">
        <f>IF('Data Entry'!P23="y",1,0)</f>
        <v>0</v>
      </c>
      <c r="P23" s="16">
        <f>IF(AND('Data Entry'!B23=1,'Data Entry'!C23="y"),1,0)</f>
        <v>0</v>
      </c>
      <c r="Q23" s="16">
        <f>IF(AND('Data Entry'!B23=1,'Intermediate Calculations'!P23=0),1,0)</f>
        <v>0</v>
      </c>
      <c r="R23" s="16">
        <f>5.0606+(0.4076*(0.25*'BCI &amp; PEM Results'!H23+'BCI &amp; PEM Results'!N23))-(0.5275*'Intermediate Calculations'!O23)-(4.2064*'Intermediate Calculations'!N23)+(0.6246*(-0.33+'BCI &amp; PEM Results'!C23))-(0.3358*('BCI &amp; PEM Results'!C23+'BCI &amp; PEM Results'!D23-0.65))+(0.9509*'Intermediate Calculations'!P23)+(0.06799*E23*'Data Entry'!K23*100)</f>
        <v>5.75330134</v>
      </c>
      <c r="S23" s="18">
        <f t="shared" si="4"/>
        <v>315.2296245235946</v>
      </c>
    </row>
    <row r="24" spans="1:19" ht="12.75">
      <c r="A24" s="39">
        <f>'Data Entry'!A24</f>
        <v>0</v>
      </c>
      <c r="B24" s="26">
        <v>0.1</v>
      </c>
      <c r="C24" s="31">
        <v>0.55</v>
      </c>
      <c r="D24" s="31" t="e">
        <f>1/'Data Entry'!B24</f>
        <v>#DIV/0!</v>
      </c>
      <c r="E24" s="31">
        <f>IF('Data Entry'!B24&gt;1,0.8,1)</f>
        <v>1</v>
      </c>
      <c r="F24" s="20">
        <f>B24*C24*'Data Entry'!J24</f>
        <v>0</v>
      </c>
      <c r="G24" s="25" t="e">
        <f t="shared" si="2"/>
        <v>#DIV/0!</v>
      </c>
      <c r="H24" s="25" t="e">
        <f t="shared" si="3"/>
        <v>#DIV/0!</v>
      </c>
      <c r="I24" s="25">
        <f>F24*E24*'Data Entry'!K24</f>
        <v>0</v>
      </c>
      <c r="J24" s="19">
        <f t="shared" si="0"/>
        <v>0</v>
      </c>
      <c r="K24" s="25">
        <f>F24*'Data Entry'!L24</f>
        <v>0</v>
      </c>
      <c r="L24" s="19">
        <f t="shared" si="1"/>
        <v>0</v>
      </c>
      <c r="M24" s="20">
        <f>IF(AND(1&lt;'Data Entry'!O24,16&gt;'Data Entry'!O24),0.6,IF(AND(15&lt;'Data Entry'!O24,31&gt;'Data Entry'!O24),0.5,IF(AND(30&lt;'Data Entry'!O24,61&gt;'Data Entry'!O24),0.4,IF(AND(60&lt;'Data Entry'!O24,121&gt;'Data Entry'!O24),0.3,IF(AND(120&lt;'Data Entry'!O24,241&gt;'Data Entry'!O24),0.2,IF(AND(240&lt;'Data Entry'!O24,481&gt;'Data Entry'!O24),0.1,0))))))</f>
        <v>0</v>
      </c>
      <c r="N24" s="16">
        <f>'BCI &amp; PEM Results'!B24</f>
        <v>0</v>
      </c>
      <c r="O24" s="16">
        <f>IF('Data Entry'!P24="y",1,0)</f>
        <v>0</v>
      </c>
      <c r="P24" s="16">
        <f>IF(AND('Data Entry'!B24=1,'Data Entry'!C24="y"),1,0)</f>
        <v>0</v>
      </c>
      <c r="Q24" s="16">
        <f>IF(AND('Data Entry'!B24=1,'Intermediate Calculations'!P24=0),1,0)</f>
        <v>0</v>
      </c>
      <c r="R24" s="16">
        <f>5.0606+(0.4076*(0.25*'BCI &amp; PEM Results'!H24+'BCI &amp; PEM Results'!N24))-(0.5275*'Intermediate Calculations'!O24)-(4.2064*'Intermediate Calculations'!N24)+(0.6246*(-0.33+'BCI &amp; PEM Results'!C24))-(0.3358*('BCI &amp; PEM Results'!C24+'BCI &amp; PEM Results'!D24-0.65))+(0.9509*'Intermediate Calculations'!P24)+(0.06799*E24*'Data Entry'!K24*100)</f>
        <v>5.75330134</v>
      </c>
      <c r="S24" s="18">
        <f t="shared" si="4"/>
        <v>315.2296245235946</v>
      </c>
    </row>
    <row r="25" spans="1:19" ht="12.75">
      <c r="A25" s="39">
        <f>'Data Entry'!A25</f>
        <v>0</v>
      </c>
      <c r="B25" s="26">
        <v>0.1</v>
      </c>
      <c r="C25" s="31">
        <v>0.55</v>
      </c>
      <c r="D25" s="31" t="e">
        <f>1/'Data Entry'!B25</f>
        <v>#DIV/0!</v>
      </c>
      <c r="E25" s="31">
        <f>IF('Data Entry'!B25&gt;1,0.8,1)</f>
        <v>1</v>
      </c>
      <c r="F25" s="20">
        <f>B25*C25*'Data Entry'!J25</f>
        <v>0</v>
      </c>
      <c r="G25" s="25" t="e">
        <f t="shared" si="2"/>
        <v>#DIV/0!</v>
      </c>
      <c r="H25" s="25" t="e">
        <f t="shared" si="3"/>
        <v>#DIV/0!</v>
      </c>
      <c r="I25" s="25">
        <f>F25*E25*'Data Entry'!K25</f>
        <v>0</v>
      </c>
      <c r="J25" s="19">
        <f t="shared" si="0"/>
        <v>0</v>
      </c>
      <c r="K25" s="25">
        <f>F25*'Data Entry'!L25</f>
        <v>0</v>
      </c>
      <c r="L25" s="19">
        <f t="shared" si="1"/>
        <v>0</v>
      </c>
      <c r="M25" s="20">
        <f>IF(AND(1&lt;'Data Entry'!O25,16&gt;'Data Entry'!O25),0.6,IF(AND(15&lt;'Data Entry'!O25,31&gt;'Data Entry'!O25),0.5,IF(AND(30&lt;'Data Entry'!O25,61&gt;'Data Entry'!O25),0.4,IF(AND(60&lt;'Data Entry'!O25,121&gt;'Data Entry'!O25),0.3,IF(AND(120&lt;'Data Entry'!O25,241&gt;'Data Entry'!O25),0.2,IF(AND(240&lt;'Data Entry'!O25,481&gt;'Data Entry'!O25),0.1,0))))))</f>
        <v>0</v>
      </c>
      <c r="N25" s="16">
        <f>'BCI &amp; PEM Results'!B25</f>
        <v>0</v>
      </c>
      <c r="O25" s="16">
        <f>IF('Data Entry'!P25="y",1,0)</f>
        <v>0</v>
      </c>
      <c r="P25" s="16">
        <f>IF(AND('Data Entry'!B25=1,'Data Entry'!C25="y"),1,0)</f>
        <v>0</v>
      </c>
      <c r="Q25" s="16">
        <f>IF(AND('Data Entry'!B25=1,'Intermediate Calculations'!P25=0),1,0)</f>
        <v>0</v>
      </c>
      <c r="R25" s="16">
        <f>5.0606+(0.4076*(0.25*'BCI &amp; PEM Results'!H25+'BCI &amp; PEM Results'!N25))-(0.5275*'Intermediate Calculations'!O25)-(4.2064*'Intermediate Calculations'!N25)+(0.6246*(-0.33+'BCI &amp; PEM Results'!C25))-(0.3358*('BCI &amp; PEM Results'!C25+'BCI &amp; PEM Results'!D25-0.65))+(0.9509*'Intermediate Calculations'!P25)+(0.06799*E25*'Data Entry'!K25*100)</f>
        <v>5.75330134</v>
      </c>
      <c r="S25" s="18">
        <f t="shared" si="4"/>
        <v>315.2296245235946</v>
      </c>
    </row>
    <row r="26" spans="1:19" ht="12.75">
      <c r="A26" s="39">
        <f>'Data Entry'!A26</f>
        <v>0</v>
      </c>
      <c r="B26" s="26">
        <v>0.1</v>
      </c>
      <c r="C26" s="31">
        <v>0.55</v>
      </c>
      <c r="D26" s="31" t="e">
        <f>1/'Data Entry'!B26</f>
        <v>#DIV/0!</v>
      </c>
      <c r="E26" s="31">
        <f>IF('Data Entry'!B26&gt;1,0.8,1)</f>
        <v>1</v>
      </c>
      <c r="F26" s="20">
        <f>B26*C26*'Data Entry'!J26</f>
        <v>0</v>
      </c>
      <c r="G26" s="25" t="e">
        <f t="shared" si="2"/>
        <v>#DIV/0!</v>
      </c>
      <c r="H26" s="25" t="e">
        <f t="shared" si="3"/>
        <v>#DIV/0!</v>
      </c>
      <c r="I26" s="25">
        <f>F26*E26*'Data Entry'!K26</f>
        <v>0</v>
      </c>
      <c r="J26" s="19">
        <f t="shared" si="0"/>
        <v>0</v>
      </c>
      <c r="K26" s="25">
        <f>F26*'Data Entry'!L26</f>
        <v>0</v>
      </c>
      <c r="L26" s="19">
        <f t="shared" si="1"/>
        <v>0</v>
      </c>
      <c r="M26" s="20">
        <f>IF(AND(1&lt;'Data Entry'!O26,16&gt;'Data Entry'!O26),0.6,IF(AND(15&lt;'Data Entry'!O26,31&gt;'Data Entry'!O26),0.5,IF(AND(30&lt;'Data Entry'!O26,61&gt;'Data Entry'!O26),0.4,IF(AND(60&lt;'Data Entry'!O26,121&gt;'Data Entry'!O26),0.3,IF(AND(120&lt;'Data Entry'!O26,241&gt;'Data Entry'!O26),0.2,IF(AND(240&lt;'Data Entry'!O26,481&gt;'Data Entry'!O26),0.1,0))))))</f>
        <v>0</v>
      </c>
      <c r="N26" s="16">
        <f>'BCI &amp; PEM Results'!B26</f>
        <v>0</v>
      </c>
      <c r="O26" s="16">
        <f>IF('Data Entry'!P26="y",1,0)</f>
        <v>0</v>
      </c>
      <c r="P26" s="16">
        <f>IF(AND('Data Entry'!B26=1,'Data Entry'!C26="y"),1,0)</f>
        <v>0</v>
      </c>
      <c r="Q26" s="16">
        <f>IF(AND('Data Entry'!B26=1,'Intermediate Calculations'!P26=0),1,0)</f>
        <v>0</v>
      </c>
      <c r="R26" s="16">
        <f>5.0606+(0.4076*(0.25*'BCI &amp; PEM Results'!H26+'BCI &amp; PEM Results'!N26))-(0.5275*'Intermediate Calculations'!O26)-(4.2064*'Intermediate Calculations'!N26)+(0.6246*(-0.33+'BCI &amp; PEM Results'!C26))-(0.3358*('BCI &amp; PEM Results'!C26+'BCI &amp; PEM Results'!D26-0.65))+(0.9509*'Intermediate Calculations'!P26)+(0.06799*E26*'Data Entry'!K26*100)</f>
        <v>5.75330134</v>
      </c>
      <c r="S26" s="18">
        <f t="shared" si="4"/>
        <v>315.2296245235946</v>
      </c>
    </row>
    <row r="27" spans="1:19" ht="12.75">
      <c r="A27" s="39">
        <f>'Data Entry'!A27</f>
        <v>0</v>
      </c>
      <c r="B27" s="26">
        <v>0.1</v>
      </c>
      <c r="C27" s="31">
        <v>0.55</v>
      </c>
      <c r="D27" s="31" t="e">
        <f>1/'Data Entry'!B27</f>
        <v>#DIV/0!</v>
      </c>
      <c r="E27" s="31">
        <f>IF('Data Entry'!B27&gt;1,0.8,1)</f>
        <v>1</v>
      </c>
      <c r="F27" s="20">
        <f>B27*C27*'Data Entry'!J27</f>
        <v>0</v>
      </c>
      <c r="G27" s="25" t="e">
        <f t="shared" si="2"/>
        <v>#DIV/0!</v>
      </c>
      <c r="H27" s="25" t="e">
        <f t="shared" si="3"/>
        <v>#DIV/0!</v>
      </c>
      <c r="I27" s="25">
        <f>F27*E27*'Data Entry'!K27</f>
        <v>0</v>
      </c>
      <c r="J27" s="19">
        <f t="shared" si="0"/>
        <v>0</v>
      </c>
      <c r="K27" s="25">
        <f>F27*'Data Entry'!L27</f>
        <v>0</v>
      </c>
      <c r="L27" s="19">
        <f t="shared" si="1"/>
        <v>0</v>
      </c>
      <c r="M27" s="20">
        <f>IF(AND(1&lt;'Data Entry'!O27,16&gt;'Data Entry'!O27),0.6,IF(AND(15&lt;'Data Entry'!O27,31&gt;'Data Entry'!O27),0.5,IF(AND(30&lt;'Data Entry'!O27,61&gt;'Data Entry'!O27),0.4,IF(AND(60&lt;'Data Entry'!O27,121&gt;'Data Entry'!O27),0.3,IF(AND(120&lt;'Data Entry'!O27,241&gt;'Data Entry'!O27),0.2,IF(AND(240&lt;'Data Entry'!O27,481&gt;'Data Entry'!O27),0.1,0))))))</f>
        <v>0</v>
      </c>
      <c r="N27" s="16">
        <f>'BCI &amp; PEM Results'!B27</f>
        <v>0</v>
      </c>
      <c r="O27" s="16">
        <f>IF('Data Entry'!P27="y",1,0)</f>
        <v>0</v>
      </c>
      <c r="P27" s="16">
        <f>IF(AND('Data Entry'!B27=1,'Data Entry'!C27="y"),1,0)</f>
        <v>0</v>
      </c>
      <c r="Q27" s="16">
        <f>IF(AND('Data Entry'!B27=1,'Intermediate Calculations'!P27=0),1,0)</f>
        <v>0</v>
      </c>
      <c r="R27" s="16">
        <f>5.0606+(0.4076*(0.25*'BCI &amp; PEM Results'!H27+'BCI &amp; PEM Results'!N27))-(0.5275*'Intermediate Calculations'!O27)-(4.2064*'Intermediate Calculations'!N27)+(0.6246*(-0.33+'BCI &amp; PEM Results'!C27))-(0.3358*('BCI &amp; PEM Results'!C27+'BCI &amp; PEM Results'!D27-0.65))+(0.9509*'Intermediate Calculations'!P27)+(0.06799*E27*'Data Entry'!K27*100)</f>
        <v>5.75330134</v>
      </c>
      <c r="S27" s="18">
        <f t="shared" si="4"/>
        <v>315.2296245235946</v>
      </c>
    </row>
    <row r="28" spans="1:19" ht="12.75">
      <c r="A28" s="39">
        <f>'Data Entry'!A28</f>
        <v>0</v>
      </c>
      <c r="B28" s="26">
        <v>0.1</v>
      </c>
      <c r="C28" s="31">
        <v>0.55</v>
      </c>
      <c r="D28" s="31" t="e">
        <f>1/'Data Entry'!B28</f>
        <v>#DIV/0!</v>
      </c>
      <c r="E28" s="31">
        <f>IF('Data Entry'!B28&gt;1,0.8,1)</f>
        <v>1</v>
      </c>
      <c r="F28" s="20">
        <f>B28*C28*'Data Entry'!J28</f>
        <v>0</v>
      </c>
      <c r="G28" s="25" t="e">
        <f t="shared" si="2"/>
        <v>#DIV/0!</v>
      </c>
      <c r="H28" s="25" t="e">
        <f t="shared" si="3"/>
        <v>#DIV/0!</v>
      </c>
      <c r="I28" s="25">
        <f>F28*E28*'Data Entry'!K28</f>
        <v>0</v>
      </c>
      <c r="J28" s="19">
        <f t="shared" si="0"/>
        <v>0</v>
      </c>
      <c r="K28" s="25">
        <f>F28*'Data Entry'!L28</f>
        <v>0</v>
      </c>
      <c r="L28" s="19">
        <f t="shared" si="1"/>
        <v>0</v>
      </c>
      <c r="M28" s="20">
        <f>IF(AND(1&lt;'Data Entry'!O28,16&gt;'Data Entry'!O28),0.6,IF(AND(15&lt;'Data Entry'!O28,31&gt;'Data Entry'!O28),0.5,IF(AND(30&lt;'Data Entry'!O28,61&gt;'Data Entry'!O28),0.4,IF(AND(60&lt;'Data Entry'!O28,121&gt;'Data Entry'!O28),0.3,IF(AND(120&lt;'Data Entry'!O28,241&gt;'Data Entry'!O28),0.2,IF(AND(240&lt;'Data Entry'!O28,481&gt;'Data Entry'!O28),0.1,0))))))</f>
        <v>0</v>
      </c>
      <c r="N28" s="16">
        <f>'BCI &amp; PEM Results'!B28</f>
        <v>0</v>
      </c>
      <c r="O28" s="16">
        <f>IF('Data Entry'!P28="y",1,0)</f>
        <v>0</v>
      </c>
      <c r="P28" s="16">
        <f>IF(AND('Data Entry'!B28=1,'Data Entry'!C28="y"),1,0)</f>
        <v>0</v>
      </c>
      <c r="Q28" s="16">
        <f>IF(AND('Data Entry'!B28=1,'Intermediate Calculations'!P28=0),1,0)</f>
        <v>0</v>
      </c>
      <c r="R28" s="16">
        <f>5.0606+(0.4076*(0.25*'BCI &amp; PEM Results'!H28+'BCI &amp; PEM Results'!N28))-(0.5275*'Intermediate Calculations'!O28)-(4.2064*'Intermediate Calculations'!N28)+(0.6246*(-0.33+'BCI &amp; PEM Results'!C28))-(0.3358*('BCI &amp; PEM Results'!C28+'BCI &amp; PEM Results'!D28-0.65))+(0.9509*'Intermediate Calculations'!P28)+(0.06799*E28*'Data Entry'!K28*100)</f>
        <v>5.75330134</v>
      </c>
      <c r="S28" s="18">
        <f t="shared" si="4"/>
        <v>315.2296245235946</v>
      </c>
    </row>
    <row r="29" spans="1:19" ht="12.75">
      <c r="A29" s="39">
        <f>'Data Entry'!A29</f>
        <v>0</v>
      </c>
      <c r="B29" s="26">
        <v>0.1</v>
      </c>
      <c r="C29" s="31">
        <v>0.55</v>
      </c>
      <c r="D29" s="31" t="e">
        <f>1/'Data Entry'!B29</f>
        <v>#DIV/0!</v>
      </c>
      <c r="E29" s="31">
        <f>IF('Data Entry'!B29&gt;1,0.8,1)</f>
        <v>1</v>
      </c>
      <c r="F29" s="20">
        <f>B29*C29*'Data Entry'!J29</f>
        <v>0</v>
      </c>
      <c r="G29" s="25" t="e">
        <f t="shared" si="2"/>
        <v>#DIV/0!</v>
      </c>
      <c r="H29" s="25" t="e">
        <f t="shared" si="3"/>
        <v>#DIV/0!</v>
      </c>
      <c r="I29" s="25">
        <f>F29*E29*'Data Entry'!K29</f>
        <v>0</v>
      </c>
      <c r="J29" s="19">
        <f t="shared" si="0"/>
        <v>0</v>
      </c>
      <c r="K29" s="25">
        <f>F29*'Data Entry'!L29</f>
        <v>0</v>
      </c>
      <c r="L29" s="19">
        <f t="shared" si="1"/>
        <v>0</v>
      </c>
      <c r="M29" s="20">
        <f>IF(AND(1&lt;'Data Entry'!O29,16&gt;'Data Entry'!O29),0.6,IF(AND(15&lt;'Data Entry'!O29,31&gt;'Data Entry'!O29),0.5,IF(AND(30&lt;'Data Entry'!O29,61&gt;'Data Entry'!O29),0.4,IF(AND(60&lt;'Data Entry'!O29,121&gt;'Data Entry'!O29),0.3,IF(AND(120&lt;'Data Entry'!O29,241&gt;'Data Entry'!O29),0.2,IF(AND(240&lt;'Data Entry'!O29,481&gt;'Data Entry'!O29),0.1,0))))))</f>
        <v>0</v>
      </c>
      <c r="N29" s="16">
        <f>'BCI &amp; PEM Results'!B29</f>
        <v>0</v>
      </c>
      <c r="O29" s="16">
        <f>IF('Data Entry'!P29="y",1,0)</f>
        <v>0</v>
      </c>
      <c r="P29" s="16">
        <f>IF(AND('Data Entry'!B29=1,'Data Entry'!C29="y"),1,0)</f>
        <v>0</v>
      </c>
      <c r="Q29" s="16">
        <f>IF(AND('Data Entry'!B29=1,'Intermediate Calculations'!P29=0),1,0)</f>
        <v>0</v>
      </c>
      <c r="R29" s="16">
        <f>5.0606+(0.4076*(0.25*'BCI &amp; PEM Results'!H29+'BCI &amp; PEM Results'!N29))-(0.5275*'Intermediate Calculations'!O29)-(4.2064*'Intermediate Calculations'!N29)+(0.6246*(-0.33+'BCI &amp; PEM Results'!C29))-(0.3358*('BCI &amp; PEM Results'!C29+'BCI &amp; PEM Results'!D29-0.65))+(0.9509*'Intermediate Calculations'!P29)+(0.06799*E29*'Data Entry'!K29*100)</f>
        <v>5.75330134</v>
      </c>
      <c r="S29" s="18">
        <f t="shared" si="4"/>
        <v>315.2296245235946</v>
      </c>
    </row>
    <row r="30" spans="1:19" ht="12.75">
      <c r="A30" s="39">
        <f>'Data Entry'!A30</f>
        <v>0</v>
      </c>
      <c r="B30" s="26">
        <v>0.1</v>
      </c>
      <c r="C30" s="31">
        <v>0.55</v>
      </c>
      <c r="D30" s="31" t="e">
        <f>1/'Data Entry'!B30</f>
        <v>#DIV/0!</v>
      </c>
      <c r="E30" s="31">
        <f>IF('Data Entry'!B30&gt;1,0.8,1)</f>
        <v>1</v>
      </c>
      <c r="F30" s="20">
        <f>B30*C30*'Data Entry'!J30</f>
        <v>0</v>
      </c>
      <c r="G30" s="25" t="e">
        <f t="shared" si="2"/>
        <v>#DIV/0!</v>
      </c>
      <c r="H30" s="25" t="e">
        <f t="shared" si="3"/>
        <v>#DIV/0!</v>
      </c>
      <c r="I30" s="25">
        <f>F30*E30*'Data Entry'!K30</f>
        <v>0</v>
      </c>
      <c r="J30" s="19">
        <f t="shared" si="0"/>
        <v>0</v>
      </c>
      <c r="K30" s="25">
        <f>F30*'Data Entry'!L30</f>
        <v>0</v>
      </c>
      <c r="L30" s="19">
        <f t="shared" si="1"/>
        <v>0</v>
      </c>
      <c r="M30" s="20">
        <f>IF(AND(1&lt;'Data Entry'!O30,16&gt;'Data Entry'!O30),0.6,IF(AND(15&lt;'Data Entry'!O30,31&gt;'Data Entry'!O30),0.5,IF(AND(30&lt;'Data Entry'!O30,61&gt;'Data Entry'!O30),0.4,IF(AND(60&lt;'Data Entry'!O30,121&gt;'Data Entry'!O30),0.3,IF(AND(120&lt;'Data Entry'!O30,241&gt;'Data Entry'!O30),0.2,IF(AND(240&lt;'Data Entry'!O30,481&gt;'Data Entry'!O30),0.1,0))))))</f>
        <v>0</v>
      </c>
      <c r="N30" s="16">
        <f>'BCI &amp; PEM Results'!B30</f>
        <v>0</v>
      </c>
      <c r="O30" s="16">
        <f>IF('Data Entry'!P30="y",1,0)</f>
        <v>0</v>
      </c>
      <c r="P30" s="16">
        <f>IF(AND('Data Entry'!B30=1,'Data Entry'!C30="y"),1,0)</f>
        <v>0</v>
      </c>
      <c r="Q30" s="16">
        <f>IF(AND('Data Entry'!B30=1,'Intermediate Calculations'!P30=0),1,0)</f>
        <v>0</v>
      </c>
      <c r="R30" s="16">
        <f>5.0606+(0.4076*(0.25*'BCI &amp; PEM Results'!H30+'BCI &amp; PEM Results'!N30))-(0.5275*'Intermediate Calculations'!O30)-(4.2064*'Intermediate Calculations'!N30)+(0.6246*(-0.33+'BCI &amp; PEM Results'!C30))-(0.3358*('BCI &amp; PEM Results'!C30+'BCI &amp; PEM Results'!D30-0.65))+(0.9509*'Intermediate Calculations'!P30)+(0.06799*E30*'Data Entry'!K30*100)</f>
        <v>5.75330134</v>
      </c>
      <c r="S30" s="18">
        <f t="shared" si="4"/>
        <v>315.2296245235946</v>
      </c>
    </row>
    <row r="31" spans="1:19" ht="12.75">
      <c r="A31" s="39">
        <f>'Data Entry'!A31</f>
        <v>0</v>
      </c>
      <c r="B31" s="26">
        <v>0.1</v>
      </c>
      <c r="C31" s="31">
        <v>0.55</v>
      </c>
      <c r="D31" s="31" t="e">
        <f>1/'Data Entry'!B31</f>
        <v>#DIV/0!</v>
      </c>
      <c r="E31" s="31">
        <f>IF('Data Entry'!B31&gt;1,0.8,1)</f>
        <v>1</v>
      </c>
      <c r="F31" s="20">
        <f>B31*C31*'Data Entry'!J31</f>
        <v>0</v>
      </c>
      <c r="G31" s="25" t="e">
        <f t="shared" si="2"/>
        <v>#DIV/0!</v>
      </c>
      <c r="H31" s="25" t="e">
        <f t="shared" si="3"/>
        <v>#DIV/0!</v>
      </c>
      <c r="I31" s="25">
        <f>F31*E31*'Data Entry'!K31</f>
        <v>0</v>
      </c>
      <c r="J31" s="19">
        <f t="shared" si="0"/>
        <v>0</v>
      </c>
      <c r="K31" s="25">
        <f>F31*'Data Entry'!L31</f>
        <v>0</v>
      </c>
      <c r="L31" s="19">
        <f t="shared" si="1"/>
        <v>0</v>
      </c>
      <c r="M31" s="20">
        <f>IF(AND(1&lt;'Data Entry'!O31,16&gt;'Data Entry'!O31),0.6,IF(AND(15&lt;'Data Entry'!O31,31&gt;'Data Entry'!O31),0.5,IF(AND(30&lt;'Data Entry'!O31,61&gt;'Data Entry'!O31),0.4,IF(AND(60&lt;'Data Entry'!O31,121&gt;'Data Entry'!O31),0.3,IF(AND(120&lt;'Data Entry'!O31,241&gt;'Data Entry'!O31),0.2,IF(AND(240&lt;'Data Entry'!O31,481&gt;'Data Entry'!O31),0.1,0))))))</f>
        <v>0</v>
      </c>
      <c r="N31" s="16">
        <f>'BCI &amp; PEM Results'!B31</f>
        <v>0</v>
      </c>
      <c r="O31" s="16">
        <f>IF('Data Entry'!P31="y",1,0)</f>
        <v>0</v>
      </c>
      <c r="P31" s="16">
        <f>IF(AND('Data Entry'!B31=1,'Data Entry'!C31="y"),1,0)</f>
        <v>0</v>
      </c>
      <c r="Q31" s="16">
        <f>IF(AND('Data Entry'!B31=1,'Intermediate Calculations'!P31=0),1,0)</f>
        <v>0</v>
      </c>
      <c r="R31" s="16">
        <f>5.0606+(0.4076*(0.25*'BCI &amp; PEM Results'!H31+'BCI &amp; PEM Results'!N31))-(0.5275*'Intermediate Calculations'!O31)-(4.2064*'Intermediate Calculations'!N31)+(0.6246*(-0.33+'BCI &amp; PEM Results'!C31))-(0.3358*('BCI &amp; PEM Results'!C31+'BCI &amp; PEM Results'!D31-0.65))+(0.9509*'Intermediate Calculations'!P31)+(0.06799*E31*'Data Entry'!K31*100)</f>
        <v>5.75330134</v>
      </c>
      <c r="S31" s="18">
        <f t="shared" si="4"/>
        <v>315.2296245235946</v>
      </c>
    </row>
    <row r="32" spans="1:19" ht="12.75">
      <c r="A32" s="39">
        <f>'Data Entry'!A32</f>
        <v>0</v>
      </c>
      <c r="B32" s="26">
        <v>0.1</v>
      </c>
      <c r="C32" s="31">
        <v>0.55</v>
      </c>
      <c r="D32" s="31" t="e">
        <f>1/'Data Entry'!B32</f>
        <v>#DIV/0!</v>
      </c>
      <c r="E32" s="31">
        <f>IF('Data Entry'!B32&gt;1,0.8,1)</f>
        <v>1</v>
      </c>
      <c r="F32" s="20">
        <f>B32*C32*'Data Entry'!J32</f>
        <v>0</v>
      </c>
      <c r="G32" s="25" t="e">
        <f t="shared" si="2"/>
        <v>#DIV/0!</v>
      </c>
      <c r="H32" s="25" t="e">
        <f t="shared" si="3"/>
        <v>#DIV/0!</v>
      </c>
      <c r="I32" s="25">
        <f>F32*E32*'Data Entry'!K32</f>
        <v>0</v>
      </c>
      <c r="J32" s="19">
        <f t="shared" si="0"/>
        <v>0</v>
      </c>
      <c r="K32" s="25">
        <f>F32*'Data Entry'!L32</f>
        <v>0</v>
      </c>
      <c r="L32" s="19">
        <f t="shared" si="1"/>
        <v>0</v>
      </c>
      <c r="M32" s="20">
        <f>IF(AND(1&lt;'Data Entry'!O32,16&gt;'Data Entry'!O32),0.6,IF(AND(15&lt;'Data Entry'!O32,31&gt;'Data Entry'!O32),0.5,IF(AND(30&lt;'Data Entry'!O32,61&gt;'Data Entry'!O32),0.4,IF(AND(60&lt;'Data Entry'!O32,121&gt;'Data Entry'!O32),0.3,IF(AND(120&lt;'Data Entry'!O32,241&gt;'Data Entry'!O32),0.2,IF(AND(240&lt;'Data Entry'!O32,481&gt;'Data Entry'!O32),0.1,0))))))</f>
        <v>0</v>
      </c>
      <c r="N32" s="16">
        <f>'BCI &amp; PEM Results'!B32</f>
        <v>0</v>
      </c>
      <c r="O32" s="16">
        <f>IF('Data Entry'!P32="y",1,0)</f>
        <v>0</v>
      </c>
      <c r="P32" s="16">
        <f>IF(AND('Data Entry'!B32=1,'Data Entry'!C32="y"),1,0)</f>
        <v>0</v>
      </c>
      <c r="Q32" s="16">
        <f>IF(AND('Data Entry'!B32=1,'Intermediate Calculations'!P32=0),1,0)</f>
        <v>0</v>
      </c>
      <c r="R32" s="16">
        <f>5.0606+(0.4076*(0.25*'BCI &amp; PEM Results'!H32+'BCI &amp; PEM Results'!N32))-(0.5275*'Intermediate Calculations'!O32)-(4.2064*'Intermediate Calculations'!N32)+(0.6246*(-0.33+'BCI &amp; PEM Results'!C32))-(0.3358*('BCI &amp; PEM Results'!C32+'BCI &amp; PEM Results'!D32-0.65))+(0.9509*'Intermediate Calculations'!P32)+(0.06799*E32*'Data Entry'!K32*100)</f>
        <v>5.75330134</v>
      </c>
      <c r="S32" s="18">
        <f t="shared" si="4"/>
        <v>315.2296245235946</v>
      </c>
    </row>
    <row r="33" spans="1:19" ht="12.75">
      <c r="A33" s="39">
        <f>'Data Entry'!A33</f>
        <v>0</v>
      </c>
      <c r="B33" s="26">
        <v>0.1</v>
      </c>
      <c r="C33" s="31">
        <v>0.55</v>
      </c>
      <c r="D33" s="31" t="e">
        <f>1/'Data Entry'!B33</f>
        <v>#DIV/0!</v>
      </c>
      <c r="E33" s="31">
        <f>IF('Data Entry'!B33&gt;1,0.8,1)</f>
        <v>1</v>
      </c>
      <c r="F33" s="20">
        <f>B33*C33*'Data Entry'!J33</f>
        <v>0</v>
      </c>
      <c r="G33" s="25" t="e">
        <f t="shared" si="2"/>
        <v>#DIV/0!</v>
      </c>
      <c r="H33" s="25" t="e">
        <f t="shared" si="3"/>
        <v>#DIV/0!</v>
      </c>
      <c r="I33" s="25">
        <f>F33*E33*'Data Entry'!K33</f>
        <v>0</v>
      </c>
      <c r="J33" s="19">
        <f t="shared" si="0"/>
        <v>0</v>
      </c>
      <c r="K33" s="25">
        <f>F33*'Data Entry'!L33</f>
        <v>0</v>
      </c>
      <c r="L33" s="19">
        <f t="shared" si="1"/>
        <v>0</v>
      </c>
      <c r="M33" s="20">
        <f>IF(AND(1&lt;'Data Entry'!O33,16&gt;'Data Entry'!O33),0.6,IF(AND(15&lt;'Data Entry'!O33,31&gt;'Data Entry'!O33),0.5,IF(AND(30&lt;'Data Entry'!O33,61&gt;'Data Entry'!O33),0.4,IF(AND(60&lt;'Data Entry'!O33,121&gt;'Data Entry'!O33),0.3,IF(AND(120&lt;'Data Entry'!O33,241&gt;'Data Entry'!O33),0.2,IF(AND(240&lt;'Data Entry'!O33,481&gt;'Data Entry'!O33),0.1,0))))))</f>
        <v>0</v>
      </c>
      <c r="N33" s="16">
        <f>'BCI &amp; PEM Results'!B33</f>
        <v>0</v>
      </c>
      <c r="O33" s="16">
        <f>IF('Data Entry'!P33="y",1,0)</f>
        <v>0</v>
      </c>
      <c r="P33" s="16">
        <f>IF(AND('Data Entry'!B33=1,'Data Entry'!C33="y"),1,0)</f>
        <v>0</v>
      </c>
      <c r="Q33" s="16">
        <f>IF(AND('Data Entry'!B33=1,'Intermediate Calculations'!P33=0),1,0)</f>
        <v>0</v>
      </c>
      <c r="R33" s="16">
        <f>5.0606+(0.4076*(0.25*'BCI &amp; PEM Results'!H33+'BCI &amp; PEM Results'!N33))-(0.5275*'Intermediate Calculations'!O33)-(4.2064*'Intermediate Calculations'!N33)+(0.6246*(-0.33+'BCI &amp; PEM Results'!C33))-(0.3358*('BCI &amp; PEM Results'!C33+'BCI &amp; PEM Results'!D33-0.65))+(0.9509*'Intermediate Calculations'!P33)+(0.06799*E33*'Data Entry'!K33*100)</f>
        <v>5.75330134</v>
      </c>
      <c r="S33" s="18">
        <f t="shared" si="4"/>
        <v>315.2296245235946</v>
      </c>
    </row>
    <row r="34" spans="1:19" ht="12.75">
      <c r="A34" s="39">
        <f>'Data Entry'!A34</f>
        <v>0</v>
      </c>
      <c r="B34" s="26">
        <v>0.1</v>
      </c>
      <c r="C34" s="31">
        <v>0.55</v>
      </c>
      <c r="D34" s="31" t="e">
        <f>1/'Data Entry'!B34</f>
        <v>#DIV/0!</v>
      </c>
      <c r="E34" s="31">
        <f>IF('Data Entry'!B34&gt;1,0.8,1)</f>
        <v>1</v>
      </c>
      <c r="F34" s="20">
        <f>B34*C34*'Data Entry'!J34</f>
        <v>0</v>
      </c>
      <c r="G34" s="25" t="e">
        <f t="shared" si="2"/>
        <v>#DIV/0!</v>
      </c>
      <c r="H34" s="25" t="e">
        <f t="shared" si="3"/>
        <v>#DIV/0!</v>
      </c>
      <c r="I34" s="25">
        <f>F34*E34*'Data Entry'!K34</f>
        <v>0</v>
      </c>
      <c r="J34" s="19">
        <f t="shared" si="0"/>
        <v>0</v>
      </c>
      <c r="K34" s="25">
        <f>F34*'Data Entry'!L34</f>
        <v>0</v>
      </c>
      <c r="L34" s="19">
        <f t="shared" si="1"/>
        <v>0</v>
      </c>
      <c r="M34" s="20">
        <f>IF(AND(1&lt;'Data Entry'!O34,16&gt;'Data Entry'!O34),0.6,IF(AND(15&lt;'Data Entry'!O34,31&gt;'Data Entry'!O34),0.5,IF(AND(30&lt;'Data Entry'!O34,61&gt;'Data Entry'!O34),0.4,IF(AND(60&lt;'Data Entry'!O34,121&gt;'Data Entry'!O34),0.3,IF(AND(120&lt;'Data Entry'!O34,241&gt;'Data Entry'!O34),0.2,IF(AND(240&lt;'Data Entry'!O34,481&gt;'Data Entry'!O34),0.1,0))))))</f>
        <v>0</v>
      </c>
      <c r="N34" s="16">
        <f>'BCI &amp; PEM Results'!B34</f>
        <v>0</v>
      </c>
      <c r="O34" s="16">
        <f>IF('Data Entry'!P34="y",1,0)</f>
        <v>0</v>
      </c>
      <c r="P34" s="16">
        <f>IF(AND('Data Entry'!B34=1,'Data Entry'!C34="y"),1,0)</f>
        <v>0</v>
      </c>
      <c r="Q34" s="16">
        <f>IF(AND('Data Entry'!B34=1,'Intermediate Calculations'!P34=0),1,0)</f>
        <v>0</v>
      </c>
      <c r="R34" s="16">
        <f>5.0606+(0.4076*(0.25*'BCI &amp; PEM Results'!H34+'BCI &amp; PEM Results'!N34))-(0.5275*'Intermediate Calculations'!O34)-(4.2064*'Intermediate Calculations'!N34)+(0.6246*(-0.33+'BCI &amp; PEM Results'!C34))-(0.3358*('BCI &amp; PEM Results'!C34+'BCI &amp; PEM Results'!D34-0.65))+(0.9509*'Intermediate Calculations'!P34)+(0.06799*E34*'Data Entry'!K34*100)</f>
        <v>5.75330134</v>
      </c>
      <c r="S34" s="18">
        <f t="shared" si="4"/>
        <v>315.2296245235946</v>
      </c>
    </row>
    <row r="35" spans="1:19" ht="12.75">
      <c r="A35" s="39">
        <f>'Data Entry'!A35</f>
        <v>0</v>
      </c>
      <c r="B35" s="26">
        <v>0.1</v>
      </c>
      <c r="C35" s="31">
        <v>0.55</v>
      </c>
      <c r="D35" s="31" t="e">
        <f>1/'Data Entry'!B35</f>
        <v>#DIV/0!</v>
      </c>
      <c r="E35" s="31">
        <f>IF('Data Entry'!B35&gt;1,0.8,1)</f>
        <v>1</v>
      </c>
      <c r="F35" s="20">
        <f>B35*C35*'Data Entry'!J35</f>
        <v>0</v>
      </c>
      <c r="G35" s="25" t="e">
        <f t="shared" si="2"/>
        <v>#DIV/0!</v>
      </c>
      <c r="H35" s="25" t="e">
        <f t="shared" si="3"/>
        <v>#DIV/0!</v>
      </c>
      <c r="I35" s="25">
        <f>F35*E35*'Data Entry'!K35</f>
        <v>0</v>
      </c>
      <c r="J35" s="19">
        <f t="shared" si="0"/>
        <v>0</v>
      </c>
      <c r="K35" s="25">
        <f>F35*'Data Entry'!L35</f>
        <v>0</v>
      </c>
      <c r="L35" s="19">
        <f t="shared" si="1"/>
        <v>0</v>
      </c>
      <c r="M35" s="20">
        <f>IF(AND(1&lt;'Data Entry'!O35,16&gt;'Data Entry'!O35),0.6,IF(AND(15&lt;'Data Entry'!O35,31&gt;'Data Entry'!O35),0.5,IF(AND(30&lt;'Data Entry'!O35,61&gt;'Data Entry'!O35),0.4,IF(AND(60&lt;'Data Entry'!O35,121&gt;'Data Entry'!O35),0.3,IF(AND(120&lt;'Data Entry'!O35,241&gt;'Data Entry'!O35),0.2,IF(AND(240&lt;'Data Entry'!O35,481&gt;'Data Entry'!O35),0.1,0))))))</f>
        <v>0</v>
      </c>
      <c r="N35" s="16">
        <f>'BCI &amp; PEM Results'!B35</f>
        <v>0</v>
      </c>
      <c r="O35" s="16">
        <f>IF('Data Entry'!P35="y",1,0)</f>
        <v>0</v>
      </c>
      <c r="P35" s="16">
        <f>IF(AND('Data Entry'!B35=1,'Data Entry'!C35="y"),1,0)</f>
        <v>0</v>
      </c>
      <c r="Q35" s="16">
        <f>IF(AND('Data Entry'!B35=1,'Intermediate Calculations'!P35=0),1,0)</f>
        <v>0</v>
      </c>
      <c r="R35" s="16">
        <f>5.0606+(0.4076*(0.25*'BCI &amp; PEM Results'!H35+'BCI &amp; PEM Results'!N35))-(0.5275*'Intermediate Calculations'!O35)-(4.2064*'Intermediate Calculations'!N35)+(0.6246*(-0.33+'BCI &amp; PEM Results'!C35))-(0.3358*('BCI &amp; PEM Results'!C35+'BCI &amp; PEM Results'!D35-0.65))+(0.9509*'Intermediate Calculations'!P35)+(0.06799*E35*'Data Entry'!K35*100)</f>
        <v>5.75330134</v>
      </c>
      <c r="S35" s="18">
        <f t="shared" si="4"/>
        <v>315.2296245235946</v>
      </c>
    </row>
    <row r="36" spans="1:19" ht="12.75">
      <c r="A36" s="39">
        <f>'Data Entry'!A36</f>
        <v>0</v>
      </c>
      <c r="B36" s="26">
        <v>0.1</v>
      </c>
      <c r="C36" s="31">
        <v>0.55</v>
      </c>
      <c r="D36" s="31" t="e">
        <f>1/'Data Entry'!B36</f>
        <v>#DIV/0!</v>
      </c>
      <c r="E36" s="31">
        <f>IF('Data Entry'!B36&gt;1,0.8,1)</f>
        <v>1</v>
      </c>
      <c r="F36" s="20">
        <f>B36*C36*'Data Entry'!J36</f>
        <v>0</v>
      </c>
      <c r="G36" s="25" t="e">
        <f t="shared" si="2"/>
        <v>#DIV/0!</v>
      </c>
      <c r="H36" s="25" t="e">
        <f t="shared" si="3"/>
        <v>#DIV/0!</v>
      </c>
      <c r="I36" s="25">
        <f>F36*E36*'Data Entry'!K36</f>
        <v>0</v>
      </c>
      <c r="J36" s="19">
        <f t="shared" si="0"/>
        <v>0</v>
      </c>
      <c r="K36" s="25">
        <f>F36*'Data Entry'!L36</f>
        <v>0</v>
      </c>
      <c r="L36" s="19">
        <f t="shared" si="1"/>
        <v>0</v>
      </c>
      <c r="M36" s="20">
        <f>IF(AND(1&lt;'Data Entry'!O36,16&gt;'Data Entry'!O36),0.6,IF(AND(15&lt;'Data Entry'!O36,31&gt;'Data Entry'!O36),0.5,IF(AND(30&lt;'Data Entry'!O36,61&gt;'Data Entry'!O36),0.4,IF(AND(60&lt;'Data Entry'!O36,121&gt;'Data Entry'!O36),0.3,IF(AND(120&lt;'Data Entry'!O36,241&gt;'Data Entry'!O36),0.2,IF(AND(240&lt;'Data Entry'!O36,481&gt;'Data Entry'!O36),0.1,0))))))</f>
        <v>0</v>
      </c>
      <c r="N36" s="16">
        <f>'BCI &amp; PEM Results'!B36</f>
        <v>0</v>
      </c>
      <c r="O36" s="16">
        <f>IF('Data Entry'!P36="y",1,0)</f>
        <v>0</v>
      </c>
      <c r="P36" s="16">
        <f>IF(AND('Data Entry'!B36=1,'Data Entry'!C36="y"),1,0)</f>
        <v>0</v>
      </c>
      <c r="Q36" s="16">
        <f>IF(AND('Data Entry'!B36=1,'Intermediate Calculations'!P36=0),1,0)</f>
        <v>0</v>
      </c>
      <c r="R36" s="16">
        <f>5.0606+(0.4076*(0.25*'BCI &amp; PEM Results'!H36+'BCI &amp; PEM Results'!N36))-(0.5275*'Intermediate Calculations'!O36)-(4.2064*'Intermediate Calculations'!N36)+(0.6246*(-0.33+'BCI &amp; PEM Results'!C36))-(0.3358*('BCI &amp; PEM Results'!C36+'BCI &amp; PEM Results'!D36-0.65))+(0.9509*'Intermediate Calculations'!P36)+(0.06799*E36*'Data Entry'!K36*100)</f>
        <v>5.75330134</v>
      </c>
      <c r="S36" s="18">
        <f t="shared" si="4"/>
        <v>315.2296245235946</v>
      </c>
    </row>
    <row r="37" spans="1:19" ht="12.75">
      <c r="A37" s="39">
        <f>'Data Entry'!A37</f>
        <v>0</v>
      </c>
      <c r="B37" s="26">
        <v>0.1</v>
      </c>
      <c r="C37" s="31">
        <v>0.55</v>
      </c>
      <c r="D37" s="31" t="e">
        <f>1/'Data Entry'!B37</f>
        <v>#DIV/0!</v>
      </c>
      <c r="E37" s="31">
        <f>IF('Data Entry'!B37&gt;1,0.8,1)</f>
        <v>1</v>
      </c>
      <c r="F37" s="20">
        <f>B37*C37*'Data Entry'!J37</f>
        <v>0</v>
      </c>
      <c r="G37" s="25" t="e">
        <f t="shared" si="2"/>
        <v>#DIV/0!</v>
      </c>
      <c r="H37" s="25" t="e">
        <f t="shared" si="3"/>
        <v>#DIV/0!</v>
      </c>
      <c r="I37" s="25">
        <f>F37*E37*'Data Entry'!K37</f>
        <v>0</v>
      </c>
      <c r="J37" s="19">
        <f t="shared" si="0"/>
        <v>0</v>
      </c>
      <c r="K37" s="25">
        <f>F37*'Data Entry'!L37</f>
        <v>0</v>
      </c>
      <c r="L37" s="19">
        <f t="shared" si="1"/>
        <v>0</v>
      </c>
      <c r="M37" s="20">
        <f>IF(AND(1&lt;'Data Entry'!O37,16&gt;'Data Entry'!O37),0.6,IF(AND(15&lt;'Data Entry'!O37,31&gt;'Data Entry'!O37),0.5,IF(AND(30&lt;'Data Entry'!O37,61&gt;'Data Entry'!O37),0.4,IF(AND(60&lt;'Data Entry'!O37,121&gt;'Data Entry'!O37),0.3,IF(AND(120&lt;'Data Entry'!O37,241&gt;'Data Entry'!O37),0.2,IF(AND(240&lt;'Data Entry'!O37,481&gt;'Data Entry'!O37),0.1,0))))))</f>
        <v>0</v>
      </c>
      <c r="N37" s="16">
        <f>'BCI &amp; PEM Results'!B37</f>
        <v>0</v>
      </c>
      <c r="O37" s="16">
        <f>IF('Data Entry'!P37="y",1,0)</f>
        <v>0</v>
      </c>
      <c r="P37" s="16">
        <f>IF(AND('Data Entry'!B37=1,'Data Entry'!C37="y"),1,0)</f>
        <v>0</v>
      </c>
      <c r="Q37" s="16">
        <f>IF(AND('Data Entry'!B37=1,'Intermediate Calculations'!P37=0),1,0)</f>
        <v>0</v>
      </c>
      <c r="R37" s="16">
        <f>5.0606+(0.4076*(0.25*'BCI &amp; PEM Results'!H37+'BCI &amp; PEM Results'!N37))-(0.5275*'Intermediate Calculations'!O37)-(4.2064*'Intermediate Calculations'!N37)+(0.6246*(-0.33+'BCI &amp; PEM Results'!C37))-(0.3358*('BCI &amp; PEM Results'!C37+'BCI &amp; PEM Results'!D37-0.65))+(0.9509*'Intermediate Calculations'!P37)+(0.06799*E37*'Data Entry'!K37*100)</f>
        <v>5.75330134</v>
      </c>
      <c r="S37" s="18">
        <f t="shared" si="4"/>
        <v>315.2296245235946</v>
      </c>
    </row>
    <row r="38" spans="1:19" ht="12.75">
      <c r="A38" s="39">
        <f>'Data Entry'!A38</f>
        <v>0</v>
      </c>
      <c r="B38" s="26">
        <v>0.1</v>
      </c>
      <c r="C38" s="31">
        <v>0.55</v>
      </c>
      <c r="D38" s="31" t="e">
        <f>1/'Data Entry'!B38</f>
        <v>#DIV/0!</v>
      </c>
      <c r="E38" s="31">
        <f>IF('Data Entry'!B38&gt;1,0.8,1)</f>
        <v>1</v>
      </c>
      <c r="F38" s="20">
        <f>B38*C38*'Data Entry'!J38</f>
        <v>0</v>
      </c>
      <c r="G38" s="25" t="e">
        <f t="shared" si="2"/>
        <v>#DIV/0!</v>
      </c>
      <c r="H38" s="25" t="e">
        <f t="shared" si="3"/>
        <v>#DIV/0!</v>
      </c>
      <c r="I38" s="25">
        <f>F38*E38*'Data Entry'!K38</f>
        <v>0</v>
      </c>
      <c r="J38" s="19">
        <f t="shared" si="0"/>
        <v>0</v>
      </c>
      <c r="K38" s="25">
        <f>F38*'Data Entry'!L38</f>
        <v>0</v>
      </c>
      <c r="L38" s="19">
        <f t="shared" si="1"/>
        <v>0</v>
      </c>
      <c r="M38" s="20">
        <f>IF(AND(1&lt;'Data Entry'!O38,16&gt;'Data Entry'!O38),0.6,IF(AND(15&lt;'Data Entry'!O38,31&gt;'Data Entry'!O38),0.5,IF(AND(30&lt;'Data Entry'!O38,61&gt;'Data Entry'!O38),0.4,IF(AND(60&lt;'Data Entry'!O38,121&gt;'Data Entry'!O38),0.3,IF(AND(120&lt;'Data Entry'!O38,241&gt;'Data Entry'!O38),0.2,IF(AND(240&lt;'Data Entry'!O38,481&gt;'Data Entry'!O38),0.1,0))))))</f>
        <v>0</v>
      </c>
      <c r="N38" s="16">
        <f>'BCI &amp; PEM Results'!B38</f>
        <v>0</v>
      </c>
      <c r="O38" s="16">
        <f>IF('Data Entry'!P38="y",1,0)</f>
        <v>0</v>
      </c>
      <c r="P38" s="16">
        <f>IF(AND('Data Entry'!B38=1,'Data Entry'!C38="y"),1,0)</f>
        <v>0</v>
      </c>
      <c r="Q38" s="16">
        <f>IF(AND('Data Entry'!B38=1,'Intermediate Calculations'!P38=0),1,0)</f>
        <v>0</v>
      </c>
      <c r="R38" s="16">
        <f>5.0606+(0.4076*(0.25*'BCI &amp; PEM Results'!H38+'BCI &amp; PEM Results'!N38))-(0.5275*'Intermediate Calculations'!O38)-(4.2064*'Intermediate Calculations'!N38)+(0.6246*(-0.33+'BCI &amp; PEM Results'!C38))-(0.3358*('BCI &amp; PEM Results'!C38+'BCI &amp; PEM Results'!D38-0.65))+(0.9509*'Intermediate Calculations'!P38)+(0.06799*E38*'Data Entry'!K38*100)</f>
        <v>5.75330134</v>
      </c>
      <c r="S38" s="18">
        <f t="shared" si="4"/>
        <v>315.2296245235946</v>
      </c>
    </row>
    <row r="39" spans="1:19" ht="12.75">
      <c r="A39" s="39">
        <f>'Data Entry'!A39</f>
        <v>0</v>
      </c>
      <c r="B39" s="26">
        <v>0.1</v>
      </c>
      <c r="C39" s="31">
        <v>0.55</v>
      </c>
      <c r="D39" s="31" t="e">
        <f>1/'Data Entry'!B39</f>
        <v>#DIV/0!</v>
      </c>
      <c r="E39" s="31">
        <f>IF('Data Entry'!B39&gt;1,0.8,1)</f>
        <v>1</v>
      </c>
      <c r="F39" s="20">
        <f>B39*C39*'Data Entry'!J39</f>
        <v>0</v>
      </c>
      <c r="G39" s="25" t="e">
        <f t="shared" si="2"/>
        <v>#DIV/0!</v>
      </c>
      <c r="H39" s="25" t="e">
        <f t="shared" si="3"/>
        <v>#DIV/0!</v>
      </c>
      <c r="I39" s="25">
        <f>F39*E39*'Data Entry'!K39</f>
        <v>0</v>
      </c>
      <c r="J39" s="19">
        <f t="shared" si="0"/>
        <v>0</v>
      </c>
      <c r="K39" s="25">
        <f>F39*'Data Entry'!L39</f>
        <v>0</v>
      </c>
      <c r="L39" s="19">
        <f t="shared" si="1"/>
        <v>0</v>
      </c>
      <c r="M39" s="20">
        <f>IF(AND(1&lt;'Data Entry'!O39,16&gt;'Data Entry'!O39),0.6,IF(AND(15&lt;'Data Entry'!O39,31&gt;'Data Entry'!O39),0.5,IF(AND(30&lt;'Data Entry'!O39,61&gt;'Data Entry'!O39),0.4,IF(AND(60&lt;'Data Entry'!O39,121&gt;'Data Entry'!O39),0.3,IF(AND(120&lt;'Data Entry'!O39,241&gt;'Data Entry'!O39),0.2,IF(AND(240&lt;'Data Entry'!O39,481&gt;'Data Entry'!O39),0.1,0))))))</f>
        <v>0</v>
      </c>
      <c r="N39" s="16">
        <f>'BCI &amp; PEM Results'!B39</f>
        <v>0</v>
      </c>
      <c r="O39" s="16">
        <f>IF('Data Entry'!P39="y",1,0)</f>
        <v>0</v>
      </c>
      <c r="P39" s="16">
        <f>IF(AND('Data Entry'!B39=1,'Data Entry'!C39="y"),1,0)</f>
        <v>0</v>
      </c>
      <c r="Q39" s="16">
        <f>IF(AND('Data Entry'!B39=1,'Intermediate Calculations'!P39=0),1,0)</f>
        <v>0</v>
      </c>
      <c r="R39" s="16">
        <f>5.0606+(0.4076*(0.25*'BCI &amp; PEM Results'!H39+'BCI &amp; PEM Results'!N39))-(0.5275*'Intermediate Calculations'!O39)-(4.2064*'Intermediate Calculations'!N39)+(0.6246*(-0.33+'BCI &amp; PEM Results'!C39))-(0.3358*('BCI &amp; PEM Results'!C39+'BCI &amp; PEM Results'!D39-0.65))+(0.9509*'Intermediate Calculations'!P39)+(0.06799*E39*'Data Entry'!K39*100)</f>
        <v>5.75330134</v>
      </c>
      <c r="S39" s="18">
        <f t="shared" si="4"/>
        <v>315.2296245235946</v>
      </c>
    </row>
    <row r="40" spans="1:19" ht="12.75">
      <c r="A40" s="39">
        <f>'Data Entry'!A40</f>
        <v>0</v>
      </c>
      <c r="B40" s="26">
        <v>0.1</v>
      </c>
      <c r="C40" s="31">
        <v>0.55</v>
      </c>
      <c r="D40" s="31" t="e">
        <f>1/'Data Entry'!B40</f>
        <v>#DIV/0!</v>
      </c>
      <c r="E40" s="31">
        <f>IF('Data Entry'!B40&gt;1,0.8,1)</f>
        <v>1</v>
      </c>
      <c r="F40" s="20">
        <f>B40*C40*'Data Entry'!J40</f>
        <v>0</v>
      </c>
      <c r="G40" s="25" t="e">
        <f t="shared" si="2"/>
        <v>#DIV/0!</v>
      </c>
      <c r="H40" s="25" t="e">
        <f t="shared" si="3"/>
        <v>#DIV/0!</v>
      </c>
      <c r="I40" s="25">
        <f>F40*E40*'Data Entry'!K40</f>
        <v>0</v>
      </c>
      <c r="J40" s="19">
        <f t="shared" si="0"/>
        <v>0</v>
      </c>
      <c r="K40" s="25">
        <f>F40*'Data Entry'!L40</f>
        <v>0</v>
      </c>
      <c r="L40" s="19">
        <f t="shared" si="1"/>
        <v>0</v>
      </c>
      <c r="M40" s="20">
        <f>IF(AND(1&lt;'Data Entry'!O40,16&gt;'Data Entry'!O40),0.6,IF(AND(15&lt;'Data Entry'!O40,31&gt;'Data Entry'!O40),0.5,IF(AND(30&lt;'Data Entry'!O40,61&gt;'Data Entry'!O40),0.4,IF(AND(60&lt;'Data Entry'!O40,121&gt;'Data Entry'!O40),0.3,IF(AND(120&lt;'Data Entry'!O40,241&gt;'Data Entry'!O40),0.2,IF(AND(240&lt;'Data Entry'!O40,481&gt;'Data Entry'!O40),0.1,0))))))</f>
        <v>0</v>
      </c>
      <c r="N40" s="16">
        <f>'BCI &amp; PEM Results'!B40</f>
        <v>0</v>
      </c>
      <c r="O40" s="16">
        <f>IF('Data Entry'!P40="y",1,0)</f>
        <v>0</v>
      </c>
      <c r="P40" s="16">
        <f>IF(AND('Data Entry'!B40=1,'Data Entry'!C40="y"),1,0)</f>
        <v>0</v>
      </c>
      <c r="Q40" s="16">
        <f>IF(AND('Data Entry'!B40=1,'Intermediate Calculations'!P40=0),1,0)</f>
        <v>0</v>
      </c>
      <c r="R40" s="16">
        <f>5.0606+(0.4076*(0.25*'BCI &amp; PEM Results'!H40+'BCI &amp; PEM Results'!N40))-(0.5275*'Intermediate Calculations'!O40)-(4.2064*'Intermediate Calculations'!N40)+(0.6246*(-0.33+'BCI &amp; PEM Results'!C40))-(0.3358*('BCI &amp; PEM Results'!C40+'BCI &amp; PEM Results'!D40-0.65))+(0.9509*'Intermediate Calculations'!P40)+(0.06799*E40*'Data Entry'!K40*100)</f>
        <v>5.75330134</v>
      </c>
      <c r="S40" s="18">
        <f t="shared" si="4"/>
        <v>315.2296245235946</v>
      </c>
    </row>
    <row r="41" spans="1:19" ht="12.75">
      <c r="A41" s="39">
        <f>'Data Entry'!A41</f>
        <v>0</v>
      </c>
      <c r="B41" s="26">
        <v>0.1</v>
      </c>
      <c r="C41" s="31">
        <v>0.55</v>
      </c>
      <c r="D41" s="31" t="e">
        <f>1/'Data Entry'!B41</f>
        <v>#DIV/0!</v>
      </c>
      <c r="E41" s="31">
        <f>IF('Data Entry'!B41&gt;1,0.8,1)</f>
        <v>1</v>
      </c>
      <c r="F41" s="20">
        <f>B41*C41*'Data Entry'!J41</f>
        <v>0</v>
      </c>
      <c r="G41" s="25" t="e">
        <f t="shared" si="2"/>
        <v>#DIV/0!</v>
      </c>
      <c r="H41" s="25" t="e">
        <f t="shared" si="3"/>
        <v>#DIV/0!</v>
      </c>
      <c r="I41" s="25">
        <f>F41*E41*'Data Entry'!K41</f>
        <v>0</v>
      </c>
      <c r="J41" s="19">
        <f t="shared" si="0"/>
        <v>0</v>
      </c>
      <c r="K41" s="25">
        <f>F41*'Data Entry'!L41</f>
        <v>0</v>
      </c>
      <c r="L41" s="19">
        <f t="shared" si="1"/>
        <v>0</v>
      </c>
      <c r="M41" s="20">
        <f>IF(AND(1&lt;'Data Entry'!O41,16&gt;'Data Entry'!O41),0.6,IF(AND(15&lt;'Data Entry'!O41,31&gt;'Data Entry'!O41),0.5,IF(AND(30&lt;'Data Entry'!O41,61&gt;'Data Entry'!O41),0.4,IF(AND(60&lt;'Data Entry'!O41,121&gt;'Data Entry'!O41),0.3,IF(AND(120&lt;'Data Entry'!O41,241&gt;'Data Entry'!O41),0.2,IF(AND(240&lt;'Data Entry'!O41,481&gt;'Data Entry'!O41),0.1,0))))))</f>
        <v>0</v>
      </c>
      <c r="N41" s="16">
        <f>'BCI &amp; PEM Results'!B41</f>
        <v>0</v>
      </c>
      <c r="O41" s="16">
        <f>IF('Data Entry'!P41="y",1,0)</f>
        <v>0</v>
      </c>
      <c r="P41" s="16">
        <f>IF(AND('Data Entry'!B41=1,'Data Entry'!C41="y"),1,0)</f>
        <v>0</v>
      </c>
      <c r="Q41" s="16">
        <f>IF(AND('Data Entry'!B41=1,'Intermediate Calculations'!P41=0),1,0)</f>
        <v>0</v>
      </c>
      <c r="R41" s="16">
        <f>5.0606+(0.4076*(0.25*'BCI &amp; PEM Results'!H41+'BCI &amp; PEM Results'!N41))-(0.5275*'Intermediate Calculations'!O41)-(4.2064*'Intermediate Calculations'!N41)+(0.6246*(-0.33+'BCI &amp; PEM Results'!C41))-(0.3358*('BCI &amp; PEM Results'!C41+'BCI &amp; PEM Results'!D41-0.65))+(0.9509*'Intermediate Calculations'!P41)+(0.06799*E41*'Data Entry'!K41*100)</f>
        <v>5.75330134</v>
      </c>
      <c r="S41" s="18">
        <f t="shared" si="4"/>
        <v>315.2296245235946</v>
      </c>
    </row>
    <row r="42" spans="1:19" ht="12.75">
      <c r="A42" s="39">
        <f>'Data Entry'!A42</f>
        <v>0</v>
      </c>
      <c r="B42" s="26">
        <v>0.1</v>
      </c>
      <c r="C42" s="31">
        <v>0.55</v>
      </c>
      <c r="D42" s="31" t="e">
        <f>1/'Data Entry'!B42</f>
        <v>#DIV/0!</v>
      </c>
      <c r="E42" s="31">
        <f>IF('Data Entry'!B42&gt;1,0.8,1)</f>
        <v>1</v>
      </c>
      <c r="F42" s="20">
        <f>B42*C42*'Data Entry'!J42</f>
        <v>0</v>
      </c>
      <c r="G42" s="25" t="e">
        <f t="shared" si="2"/>
        <v>#DIV/0!</v>
      </c>
      <c r="H42" s="25" t="e">
        <f t="shared" si="3"/>
        <v>#DIV/0!</v>
      </c>
      <c r="I42" s="25">
        <f>F42*E42*'Data Entry'!K42</f>
        <v>0</v>
      </c>
      <c r="J42" s="19">
        <f t="shared" si="0"/>
        <v>0</v>
      </c>
      <c r="K42" s="25">
        <f>F42*'Data Entry'!L42</f>
        <v>0</v>
      </c>
      <c r="L42" s="19">
        <f t="shared" si="1"/>
        <v>0</v>
      </c>
      <c r="M42" s="20">
        <f>IF(AND(1&lt;'Data Entry'!O42,16&gt;'Data Entry'!O42),0.6,IF(AND(15&lt;'Data Entry'!O42,31&gt;'Data Entry'!O42),0.5,IF(AND(30&lt;'Data Entry'!O42,61&gt;'Data Entry'!O42),0.4,IF(AND(60&lt;'Data Entry'!O42,121&gt;'Data Entry'!O42),0.3,IF(AND(120&lt;'Data Entry'!O42,241&gt;'Data Entry'!O42),0.2,IF(AND(240&lt;'Data Entry'!O42,481&gt;'Data Entry'!O42),0.1,0))))))</f>
        <v>0</v>
      </c>
      <c r="N42" s="16">
        <f>'BCI &amp; PEM Results'!B42</f>
        <v>0</v>
      </c>
      <c r="O42" s="16">
        <f>IF('Data Entry'!P42="y",1,0)</f>
        <v>0</v>
      </c>
      <c r="P42" s="16">
        <f>IF(AND('Data Entry'!B42=1,'Data Entry'!C42="y"),1,0)</f>
        <v>0</v>
      </c>
      <c r="Q42" s="16">
        <f>IF(AND('Data Entry'!B42=1,'Intermediate Calculations'!P42=0),1,0)</f>
        <v>0</v>
      </c>
      <c r="R42" s="16">
        <f>5.0606+(0.4076*(0.25*'BCI &amp; PEM Results'!H42+'BCI &amp; PEM Results'!N42))-(0.5275*'Intermediate Calculations'!O42)-(4.2064*'Intermediate Calculations'!N42)+(0.6246*(-0.33+'BCI &amp; PEM Results'!C42))-(0.3358*('BCI &amp; PEM Results'!C42+'BCI &amp; PEM Results'!D42-0.65))+(0.9509*'Intermediate Calculations'!P42)+(0.06799*E42*'Data Entry'!K42*100)</f>
        <v>5.75330134</v>
      </c>
      <c r="S42" s="18">
        <f t="shared" si="4"/>
        <v>315.2296245235946</v>
      </c>
    </row>
    <row r="43" spans="1:19" ht="12.75">
      <c r="A43" s="39">
        <f>'Data Entry'!A43</f>
        <v>0</v>
      </c>
      <c r="B43" s="26">
        <v>0.1</v>
      </c>
      <c r="C43" s="31">
        <v>0.55</v>
      </c>
      <c r="D43" s="31" t="e">
        <f>1/'Data Entry'!B43</f>
        <v>#DIV/0!</v>
      </c>
      <c r="E43" s="31">
        <f>IF('Data Entry'!B43&gt;1,0.8,1)</f>
        <v>1</v>
      </c>
      <c r="F43" s="20">
        <f>B43*C43*'Data Entry'!J43</f>
        <v>0</v>
      </c>
      <c r="G43" s="25" t="e">
        <f t="shared" si="2"/>
        <v>#DIV/0!</v>
      </c>
      <c r="H43" s="25" t="e">
        <f t="shared" si="3"/>
        <v>#DIV/0!</v>
      </c>
      <c r="I43" s="25">
        <f>F43*E43*'Data Entry'!K43</f>
        <v>0</v>
      </c>
      <c r="J43" s="19">
        <f t="shared" si="0"/>
        <v>0</v>
      </c>
      <c r="K43" s="25">
        <f>F43*'Data Entry'!L43</f>
        <v>0</v>
      </c>
      <c r="L43" s="19">
        <f t="shared" si="1"/>
        <v>0</v>
      </c>
      <c r="M43" s="20">
        <f>IF(AND(1&lt;'Data Entry'!O43,16&gt;'Data Entry'!O43),0.6,IF(AND(15&lt;'Data Entry'!O43,31&gt;'Data Entry'!O43),0.5,IF(AND(30&lt;'Data Entry'!O43,61&gt;'Data Entry'!O43),0.4,IF(AND(60&lt;'Data Entry'!O43,121&gt;'Data Entry'!O43),0.3,IF(AND(120&lt;'Data Entry'!O43,241&gt;'Data Entry'!O43),0.2,IF(AND(240&lt;'Data Entry'!O43,481&gt;'Data Entry'!O43),0.1,0))))))</f>
        <v>0</v>
      </c>
      <c r="N43" s="16">
        <f>'BCI &amp; PEM Results'!B43</f>
        <v>0</v>
      </c>
      <c r="O43" s="16">
        <f>IF('Data Entry'!P43="y",1,0)</f>
        <v>0</v>
      </c>
      <c r="P43" s="16">
        <f>IF(AND('Data Entry'!B43=1,'Data Entry'!C43="y"),1,0)</f>
        <v>0</v>
      </c>
      <c r="Q43" s="16">
        <f>IF(AND('Data Entry'!B43=1,'Intermediate Calculations'!P43=0),1,0)</f>
        <v>0</v>
      </c>
      <c r="R43" s="16">
        <f>5.0606+(0.4076*(0.25*'BCI &amp; PEM Results'!H43+'BCI &amp; PEM Results'!N43))-(0.5275*'Intermediate Calculations'!O43)-(4.2064*'Intermediate Calculations'!N43)+(0.6246*(-0.33+'BCI &amp; PEM Results'!C43))-(0.3358*('BCI &amp; PEM Results'!C43+'BCI &amp; PEM Results'!D43-0.65))+(0.9509*'Intermediate Calculations'!P43)+(0.06799*E43*'Data Entry'!K43*100)</f>
        <v>5.75330134</v>
      </c>
      <c r="S43" s="18">
        <f t="shared" si="4"/>
        <v>315.2296245235946</v>
      </c>
    </row>
    <row r="44" spans="1:19" ht="12.75">
      <c r="A44" s="39">
        <f>'Data Entry'!A44</f>
        <v>0</v>
      </c>
      <c r="B44" s="26">
        <v>0.1</v>
      </c>
      <c r="C44" s="31">
        <v>0.55</v>
      </c>
      <c r="D44" s="31" t="e">
        <f>1/'Data Entry'!B44</f>
        <v>#DIV/0!</v>
      </c>
      <c r="E44" s="31">
        <f>IF('Data Entry'!B44&gt;1,0.8,1)</f>
        <v>1</v>
      </c>
      <c r="F44" s="20">
        <f>B44*C44*'Data Entry'!J44</f>
        <v>0</v>
      </c>
      <c r="G44" s="25" t="e">
        <f t="shared" si="2"/>
        <v>#DIV/0!</v>
      </c>
      <c r="H44" s="25" t="e">
        <f t="shared" si="3"/>
        <v>#DIV/0!</v>
      </c>
      <c r="I44" s="25">
        <f>F44*E44*'Data Entry'!K44</f>
        <v>0</v>
      </c>
      <c r="J44" s="19">
        <f t="shared" si="0"/>
        <v>0</v>
      </c>
      <c r="K44" s="25">
        <f>F44*'Data Entry'!L44</f>
        <v>0</v>
      </c>
      <c r="L44" s="19">
        <f t="shared" si="1"/>
        <v>0</v>
      </c>
      <c r="M44" s="20">
        <f>IF(AND(1&lt;'Data Entry'!O44,16&gt;'Data Entry'!O44),0.6,IF(AND(15&lt;'Data Entry'!O44,31&gt;'Data Entry'!O44),0.5,IF(AND(30&lt;'Data Entry'!O44,61&gt;'Data Entry'!O44),0.4,IF(AND(60&lt;'Data Entry'!O44,121&gt;'Data Entry'!O44),0.3,IF(AND(120&lt;'Data Entry'!O44,241&gt;'Data Entry'!O44),0.2,IF(AND(240&lt;'Data Entry'!O44,481&gt;'Data Entry'!O44),0.1,0))))))</f>
        <v>0</v>
      </c>
      <c r="N44" s="16">
        <f>'BCI &amp; PEM Results'!B44</f>
        <v>0</v>
      </c>
      <c r="O44" s="16">
        <f>IF('Data Entry'!P44="y",1,0)</f>
        <v>0</v>
      </c>
      <c r="P44" s="16">
        <f>IF(AND('Data Entry'!B44=1,'Data Entry'!C44="y"),1,0)</f>
        <v>0</v>
      </c>
      <c r="Q44" s="16">
        <f>IF(AND('Data Entry'!B44=1,'Intermediate Calculations'!P44=0),1,0)</f>
        <v>0</v>
      </c>
      <c r="R44" s="16">
        <f>5.0606+(0.4076*(0.25*'BCI &amp; PEM Results'!H44+'BCI &amp; PEM Results'!N44))-(0.5275*'Intermediate Calculations'!O44)-(4.2064*'Intermediate Calculations'!N44)+(0.6246*(-0.33+'BCI &amp; PEM Results'!C44))-(0.3358*('BCI &amp; PEM Results'!C44+'BCI &amp; PEM Results'!D44-0.65))+(0.9509*'Intermediate Calculations'!P44)+(0.06799*E44*'Data Entry'!K44*100)</f>
        <v>5.75330134</v>
      </c>
      <c r="S44" s="18">
        <f t="shared" si="4"/>
        <v>315.2296245235946</v>
      </c>
    </row>
    <row r="45" spans="1:19" ht="12.75">
      <c r="A45" s="39">
        <f>'Data Entry'!A45</f>
        <v>0</v>
      </c>
      <c r="B45" s="26">
        <v>0.1</v>
      </c>
      <c r="C45" s="31">
        <v>0.55</v>
      </c>
      <c r="D45" s="31" t="e">
        <f>1/'Data Entry'!B45</f>
        <v>#DIV/0!</v>
      </c>
      <c r="E45" s="31">
        <f>IF('Data Entry'!B45&gt;1,0.8,1)</f>
        <v>1</v>
      </c>
      <c r="F45" s="20">
        <f>B45*C45*'Data Entry'!J45</f>
        <v>0</v>
      </c>
      <c r="G45" s="25" t="e">
        <f t="shared" si="2"/>
        <v>#DIV/0!</v>
      </c>
      <c r="H45" s="25" t="e">
        <f t="shared" si="3"/>
        <v>#DIV/0!</v>
      </c>
      <c r="I45" s="25">
        <f>F45*E45*'Data Entry'!K45</f>
        <v>0</v>
      </c>
      <c r="J45" s="19">
        <f t="shared" si="0"/>
        <v>0</v>
      </c>
      <c r="K45" s="25">
        <f>F45*'Data Entry'!L45</f>
        <v>0</v>
      </c>
      <c r="L45" s="19">
        <f t="shared" si="1"/>
        <v>0</v>
      </c>
      <c r="M45" s="20">
        <f>IF(AND(1&lt;'Data Entry'!O45,16&gt;'Data Entry'!O45),0.6,IF(AND(15&lt;'Data Entry'!O45,31&gt;'Data Entry'!O45),0.5,IF(AND(30&lt;'Data Entry'!O45,61&gt;'Data Entry'!O45),0.4,IF(AND(60&lt;'Data Entry'!O45,121&gt;'Data Entry'!O45),0.3,IF(AND(120&lt;'Data Entry'!O45,241&gt;'Data Entry'!O45),0.2,IF(AND(240&lt;'Data Entry'!O45,481&gt;'Data Entry'!O45),0.1,0))))))</f>
        <v>0</v>
      </c>
      <c r="N45" s="16">
        <f>'BCI &amp; PEM Results'!B45</f>
        <v>0</v>
      </c>
      <c r="O45" s="16">
        <f>IF('Data Entry'!P45="y",1,0)</f>
        <v>0</v>
      </c>
      <c r="P45" s="16">
        <f>IF(AND('Data Entry'!B45=1,'Data Entry'!C45="y"),1,0)</f>
        <v>0</v>
      </c>
      <c r="Q45" s="16">
        <f>IF(AND('Data Entry'!B45=1,'Intermediate Calculations'!P45=0),1,0)</f>
        <v>0</v>
      </c>
      <c r="R45" s="16">
        <f>5.0606+(0.4076*(0.25*'BCI &amp; PEM Results'!H45+'BCI &amp; PEM Results'!N45))-(0.5275*'Intermediate Calculations'!O45)-(4.2064*'Intermediate Calculations'!N45)+(0.6246*(-0.33+'BCI &amp; PEM Results'!C45))-(0.3358*('BCI &amp; PEM Results'!C45+'BCI &amp; PEM Results'!D45-0.65))+(0.9509*'Intermediate Calculations'!P45)+(0.06799*E45*'Data Entry'!K45*100)</f>
        <v>5.75330134</v>
      </c>
      <c r="S45" s="18">
        <f t="shared" si="4"/>
        <v>315.2296245235946</v>
      </c>
    </row>
    <row r="46" spans="1:19" ht="12.75">
      <c r="A46" s="39">
        <f>'Data Entry'!A46</f>
        <v>0</v>
      </c>
      <c r="B46" s="26">
        <v>0.1</v>
      </c>
      <c r="C46" s="31">
        <v>0.55</v>
      </c>
      <c r="D46" s="31" t="e">
        <f>1/'Data Entry'!B46</f>
        <v>#DIV/0!</v>
      </c>
      <c r="E46" s="31">
        <f>IF('Data Entry'!B46&gt;1,0.8,1)</f>
        <v>1</v>
      </c>
      <c r="F46" s="20">
        <f>B46*C46*'Data Entry'!J46</f>
        <v>0</v>
      </c>
      <c r="G46" s="25" t="e">
        <f t="shared" si="2"/>
        <v>#DIV/0!</v>
      </c>
      <c r="H46" s="25" t="e">
        <f t="shared" si="3"/>
        <v>#DIV/0!</v>
      </c>
      <c r="I46" s="25">
        <f>F46*E46*'Data Entry'!K46</f>
        <v>0</v>
      </c>
      <c r="J46" s="19">
        <f t="shared" si="0"/>
        <v>0</v>
      </c>
      <c r="K46" s="25">
        <f>F46*'Data Entry'!L46</f>
        <v>0</v>
      </c>
      <c r="L46" s="19">
        <f t="shared" si="1"/>
        <v>0</v>
      </c>
      <c r="M46" s="20">
        <f>IF(AND(1&lt;'Data Entry'!O46,16&gt;'Data Entry'!O46),0.6,IF(AND(15&lt;'Data Entry'!O46,31&gt;'Data Entry'!O46),0.5,IF(AND(30&lt;'Data Entry'!O46,61&gt;'Data Entry'!O46),0.4,IF(AND(60&lt;'Data Entry'!O46,121&gt;'Data Entry'!O46),0.3,IF(AND(120&lt;'Data Entry'!O46,241&gt;'Data Entry'!O46),0.2,IF(AND(240&lt;'Data Entry'!O46,481&gt;'Data Entry'!O46),0.1,0))))))</f>
        <v>0</v>
      </c>
      <c r="N46" s="16">
        <f>'BCI &amp; PEM Results'!B46</f>
        <v>0</v>
      </c>
      <c r="O46" s="16">
        <f>IF('Data Entry'!P46="y",1,0)</f>
        <v>0</v>
      </c>
      <c r="P46" s="16">
        <f>IF(AND('Data Entry'!B46=1,'Data Entry'!C46="y"),1,0)</f>
        <v>0</v>
      </c>
      <c r="Q46" s="16">
        <f>IF(AND('Data Entry'!B46=1,'Intermediate Calculations'!P46=0),1,0)</f>
        <v>0</v>
      </c>
      <c r="R46" s="16">
        <f>5.0606+(0.4076*(0.25*'BCI &amp; PEM Results'!H46+'BCI &amp; PEM Results'!N46))-(0.5275*'Intermediate Calculations'!O46)-(4.2064*'Intermediate Calculations'!N46)+(0.6246*(-0.33+'BCI &amp; PEM Results'!C46))-(0.3358*('BCI &amp; PEM Results'!C46+'BCI &amp; PEM Results'!D46-0.65))+(0.9509*'Intermediate Calculations'!P46)+(0.06799*E46*'Data Entry'!K46*100)</f>
        <v>5.75330134</v>
      </c>
      <c r="S46" s="18">
        <f t="shared" si="4"/>
        <v>315.2296245235946</v>
      </c>
    </row>
    <row r="47" spans="1:19" ht="12.75">
      <c r="A47" s="39">
        <f>'Data Entry'!A47</f>
        <v>0</v>
      </c>
      <c r="B47" s="26">
        <v>0.1</v>
      </c>
      <c r="C47" s="31">
        <v>0.55</v>
      </c>
      <c r="D47" s="31" t="e">
        <f>1/'Data Entry'!B47</f>
        <v>#DIV/0!</v>
      </c>
      <c r="E47" s="31">
        <f>IF('Data Entry'!B47&gt;1,0.8,1)</f>
        <v>1</v>
      </c>
      <c r="F47" s="20">
        <f>B47*C47*'Data Entry'!J47</f>
        <v>0</v>
      </c>
      <c r="G47" s="25" t="e">
        <f t="shared" si="2"/>
        <v>#DIV/0!</v>
      </c>
      <c r="H47" s="25" t="e">
        <f t="shared" si="3"/>
        <v>#DIV/0!</v>
      </c>
      <c r="I47" s="25">
        <f>F47*E47*'Data Entry'!K47</f>
        <v>0</v>
      </c>
      <c r="J47" s="19">
        <f t="shared" si="0"/>
        <v>0</v>
      </c>
      <c r="K47" s="25">
        <f>F47*'Data Entry'!L47</f>
        <v>0</v>
      </c>
      <c r="L47" s="19">
        <f t="shared" si="1"/>
        <v>0</v>
      </c>
      <c r="M47" s="20">
        <f>IF(AND(1&lt;'Data Entry'!O47,16&gt;'Data Entry'!O47),0.6,IF(AND(15&lt;'Data Entry'!O47,31&gt;'Data Entry'!O47),0.5,IF(AND(30&lt;'Data Entry'!O47,61&gt;'Data Entry'!O47),0.4,IF(AND(60&lt;'Data Entry'!O47,121&gt;'Data Entry'!O47),0.3,IF(AND(120&lt;'Data Entry'!O47,241&gt;'Data Entry'!O47),0.2,IF(AND(240&lt;'Data Entry'!O47,481&gt;'Data Entry'!O47),0.1,0))))))</f>
        <v>0</v>
      </c>
      <c r="N47" s="16">
        <f>'BCI &amp; PEM Results'!B47</f>
        <v>0</v>
      </c>
      <c r="O47" s="16">
        <f>IF('Data Entry'!P47="y",1,0)</f>
        <v>0</v>
      </c>
      <c r="P47" s="16">
        <f>IF(AND('Data Entry'!B47=1,'Data Entry'!C47="y"),1,0)</f>
        <v>0</v>
      </c>
      <c r="Q47" s="16">
        <f>IF(AND('Data Entry'!B47=1,'Intermediate Calculations'!P47=0),1,0)</f>
        <v>0</v>
      </c>
      <c r="R47" s="16">
        <f>5.0606+(0.4076*(0.25*'BCI &amp; PEM Results'!H47+'BCI &amp; PEM Results'!N47))-(0.5275*'Intermediate Calculations'!O47)-(4.2064*'Intermediate Calculations'!N47)+(0.6246*(-0.33+'BCI &amp; PEM Results'!C47))-(0.3358*('BCI &amp; PEM Results'!C47+'BCI &amp; PEM Results'!D47-0.65))+(0.9509*'Intermediate Calculations'!P47)+(0.06799*E47*'Data Entry'!K47*100)</f>
        <v>5.75330134</v>
      </c>
      <c r="S47" s="18">
        <f t="shared" si="4"/>
        <v>315.2296245235946</v>
      </c>
    </row>
    <row r="48" spans="1:19" ht="12.75">
      <c r="A48" s="39">
        <f>'Data Entry'!A48</f>
        <v>0</v>
      </c>
      <c r="B48" s="26">
        <v>0.1</v>
      </c>
      <c r="C48" s="31">
        <v>0.55</v>
      </c>
      <c r="D48" s="31" t="e">
        <f>1/'Data Entry'!B48</f>
        <v>#DIV/0!</v>
      </c>
      <c r="E48" s="31">
        <f>IF('Data Entry'!B48&gt;1,0.8,1)</f>
        <v>1</v>
      </c>
      <c r="F48" s="20">
        <f>B48*C48*'Data Entry'!J48</f>
        <v>0</v>
      </c>
      <c r="G48" s="25" t="e">
        <f t="shared" si="2"/>
        <v>#DIV/0!</v>
      </c>
      <c r="H48" s="25" t="e">
        <f t="shared" si="3"/>
        <v>#DIV/0!</v>
      </c>
      <c r="I48" s="25">
        <f>F48*E48*'Data Entry'!K48</f>
        <v>0</v>
      </c>
      <c r="J48" s="19">
        <f t="shared" si="0"/>
        <v>0</v>
      </c>
      <c r="K48" s="25">
        <f>F48*'Data Entry'!L48</f>
        <v>0</v>
      </c>
      <c r="L48" s="19">
        <f t="shared" si="1"/>
        <v>0</v>
      </c>
      <c r="M48" s="20">
        <f>IF(AND(1&lt;'Data Entry'!O48,16&gt;'Data Entry'!O48),0.6,IF(AND(15&lt;'Data Entry'!O48,31&gt;'Data Entry'!O48),0.5,IF(AND(30&lt;'Data Entry'!O48,61&gt;'Data Entry'!O48),0.4,IF(AND(60&lt;'Data Entry'!O48,121&gt;'Data Entry'!O48),0.3,IF(AND(120&lt;'Data Entry'!O48,241&gt;'Data Entry'!O48),0.2,IF(AND(240&lt;'Data Entry'!O48,481&gt;'Data Entry'!O48),0.1,0))))))</f>
        <v>0</v>
      </c>
      <c r="N48" s="16">
        <f>'BCI &amp; PEM Results'!B48</f>
        <v>0</v>
      </c>
      <c r="O48" s="16">
        <f>IF('Data Entry'!P48="y",1,0)</f>
        <v>0</v>
      </c>
      <c r="P48" s="16">
        <f>IF(AND('Data Entry'!B48=1,'Data Entry'!C48="y"),1,0)</f>
        <v>0</v>
      </c>
      <c r="Q48" s="16">
        <f>IF(AND('Data Entry'!B48=1,'Intermediate Calculations'!P48=0),1,0)</f>
        <v>0</v>
      </c>
      <c r="R48" s="16">
        <f>5.0606+(0.4076*(0.25*'BCI &amp; PEM Results'!H48+'BCI &amp; PEM Results'!N48))-(0.5275*'Intermediate Calculations'!O48)-(4.2064*'Intermediate Calculations'!N48)+(0.6246*(-0.33+'BCI &amp; PEM Results'!C48))-(0.3358*('BCI &amp; PEM Results'!C48+'BCI &amp; PEM Results'!D48-0.65))+(0.9509*'Intermediate Calculations'!P48)+(0.06799*E48*'Data Entry'!K48*100)</f>
        <v>5.75330134</v>
      </c>
      <c r="S48" s="18">
        <f t="shared" si="4"/>
        <v>315.2296245235946</v>
      </c>
    </row>
    <row r="49" spans="1:19" ht="12.75">
      <c r="A49" s="39">
        <f>'Data Entry'!A49</f>
        <v>0</v>
      </c>
      <c r="B49" s="26">
        <v>0.1</v>
      </c>
      <c r="C49" s="31">
        <v>0.55</v>
      </c>
      <c r="D49" s="31" t="e">
        <f>1/'Data Entry'!B49</f>
        <v>#DIV/0!</v>
      </c>
      <c r="E49" s="31">
        <f>IF('Data Entry'!B49&gt;1,0.8,1)</f>
        <v>1</v>
      </c>
      <c r="F49" s="20">
        <f>B49*C49*'Data Entry'!J49</f>
        <v>0</v>
      </c>
      <c r="G49" s="25" t="e">
        <f t="shared" si="2"/>
        <v>#DIV/0!</v>
      </c>
      <c r="H49" s="25" t="e">
        <f t="shared" si="3"/>
        <v>#DIV/0!</v>
      </c>
      <c r="I49" s="25">
        <f>F49*E49*'Data Entry'!K49</f>
        <v>0</v>
      </c>
      <c r="J49" s="19">
        <f t="shared" si="0"/>
        <v>0</v>
      </c>
      <c r="K49" s="25">
        <f>F49*'Data Entry'!L49</f>
        <v>0</v>
      </c>
      <c r="L49" s="19">
        <f t="shared" si="1"/>
        <v>0</v>
      </c>
      <c r="M49" s="20">
        <f>IF(AND(1&lt;'Data Entry'!O49,16&gt;'Data Entry'!O49),0.6,IF(AND(15&lt;'Data Entry'!O49,31&gt;'Data Entry'!O49),0.5,IF(AND(30&lt;'Data Entry'!O49,61&gt;'Data Entry'!O49),0.4,IF(AND(60&lt;'Data Entry'!O49,121&gt;'Data Entry'!O49),0.3,IF(AND(120&lt;'Data Entry'!O49,241&gt;'Data Entry'!O49),0.2,IF(AND(240&lt;'Data Entry'!O49,481&gt;'Data Entry'!O49),0.1,0))))))</f>
        <v>0</v>
      </c>
      <c r="N49" s="16">
        <f>'BCI &amp; PEM Results'!B49</f>
        <v>0</v>
      </c>
      <c r="O49" s="16">
        <f>IF('Data Entry'!P49="y",1,0)</f>
        <v>0</v>
      </c>
      <c r="P49" s="16">
        <f>IF(AND('Data Entry'!B49=1,'Data Entry'!C49="y"),1,0)</f>
        <v>0</v>
      </c>
      <c r="Q49" s="16">
        <f>IF(AND('Data Entry'!B49=1,'Intermediate Calculations'!P49=0),1,0)</f>
        <v>0</v>
      </c>
      <c r="R49" s="16">
        <f>5.0606+(0.4076*(0.25*'BCI &amp; PEM Results'!H49+'BCI &amp; PEM Results'!N49))-(0.5275*'Intermediate Calculations'!O49)-(4.2064*'Intermediate Calculations'!N49)+(0.6246*(-0.33+'BCI &amp; PEM Results'!C49))-(0.3358*('BCI &amp; PEM Results'!C49+'BCI &amp; PEM Results'!D49-0.65))+(0.9509*'Intermediate Calculations'!P49)+(0.06799*E49*'Data Entry'!K49*100)</f>
        <v>5.75330134</v>
      </c>
      <c r="S49" s="18">
        <f t="shared" si="4"/>
        <v>315.2296245235946</v>
      </c>
    </row>
    <row r="50" spans="1:19" ht="12.75">
      <c r="A50" s="39">
        <f>'Data Entry'!A50</f>
        <v>0</v>
      </c>
      <c r="B50" s="26">
        <v>0.1</v>
      </c>
      <c r="C50" s="31">
        <v>0.55</v>
      </c>
      <c r="D50" s="31" t="e">
        <f>1/'Data Entry'!B50</f>
        <v>#DIV/0!</v>
      </c>
      <c r="E50" s="31">
        <f>IF('Data Entry'!B50&gt;1,0.8,1)</f>
        <v>1</v>
      </c>
      <c r="F50" s="20">
        <f>B50*C50*'Data Entry'!J50</f>
        <v>0</v>
      </c>
      <c r="G50" s="25" t="e">
        <f t="shared" si="2"/>
        <v>#DIV/0!</v>
      </c>
      <c r="H50" s="25" t="e">
        <f t="shared" si="3"/>
        <v>#DIV/0!</v>
      </c>
      <c r="I50" s="25">
        <f>F50*E50*'Data Entry'!K50</f>
        <v>0</v>
      </c>
      <c r="J50" s="19">
        <f t="shared" si="0"/>
        <v>0</v>
      </c>
      <c r="K50" s="25">
        <f>F50*'Data Entry'!L50</f>
        <v>0</v>
      </c>
      <c r="L50" s="19">
        <f t="shared" si="1"/>
        <v>0</v>
      </c>
      <c r="M50" s="20">
        <f>IF(AND(1&lt;'Data Entry'!O50,16&gt;'Data Entry'!O50),0.6,IF(AND(15&lt;'Data Entry'!O50,31&gt;'Data Entry'!O50),0.5,IF(AND(30&lt;'Data Entry'!O50,61&gt;'Data Entry'!O50),0.4,IF(AND(60&lt;'Data Entry'!O50,121&gt;'Data Entry'!O50),0.3,IF(AND(120&lt;'Data Entry'!O50,241&gt;'Data Entry'!O50),0.2,IF(AND(240&lt;'Data Entry'!O50,481&gt;'Data Entry'!O50),0.1,0))))))</f>
        <v>0</v>
      </c>
      <c r="N50" s="16">
        <f>'BCI &amp; PEM Results'!B50</f>
        <v>0</v>
      </c>
      <c r="O50" s="16">
        <f>IF('Data Entry'!P50="y",1,0)</f>
        <v>0</v>
      </c>
      <c r="P50" s="16">
        <f>IF(AND('Data Entry'!B50=1,'Data Entry'!C50="y"),1,0)</f>
        <v>0</v>
      </c>
      <c r="Q50" s="16">
        <f>IF(AND('Data Entry'!B50=1,'Intermediate Calculations'!P50=0),1,0)</f>
        <v>0</v>
      </c>
      <c r="R50" s="16">
        <f>5.0606+(0.4076*(0.25*'BCI &amp; PEM Results'!H50+'BCI &amp; PEM Results'!N50))-(0.5275*'Intermediate Calculations'!O50)-(4.2064*'Intermediate Calculations'!N50)+(0.6246*(-0.33+'BCI &amp; PEM Results'!C50))-(0.3358*('BCI &amp; PEM Results'!C50+'BCI &amp; PEM Results'!D50-0.65))+(0.9509*'Intermediate Calculations'!P50)+(0.06799*E50*'Data Entry'!K50*100)</f>
        <v>5.75330134</v>
      </c>
      <c r="S50" s="18">
        <f t="shared" si="4"/>
        <v>315.2296245235946</v>
      </c>
    </row>
    <row r="51" spans="1:19" ht="12.75">
      <c r="A51" s="39">
        <f>'Data Entry'!A51</f>
        <v>0</v>
      </c>
      <c r="B51" s="26">
        <v>0.1</v>
      </c>
      <c r="C51" s="31">
        <v>0.55</v>
      </c>
      <c r="D51" s="31" t="e">
        <f>1/'Data Entry'!B51</f>
        <v>#DIV/0!</v>
      </c>
      <c r="E51" s="31">
        <f>IF('Data Entry'!B51&gt;1,0.8,1)</f>
        <v>1</v>
      </c>
      <c r="F51" s="20">
        <f>B51*C51*'Data Entry'!J51</f>
        <v>0</v>
      </c>
      <c r="G51" s="25" t="e">
        <f t="shared" si="2"/>
        <v>#DIV/0!</v>
      </c>
      <c r="H51" s="25" t="e">
        <f t="shared" si="3"/>
        <v>#DIV/0!</v>
      </c>
      <c r="I51" s="25">
        <f>F51*E51*'Data Entry'!K51</f>
        <v>0</v>
      </c>
      <c r="J51" s="19">
        <f t="shared" si="0"/>
        <v>0</v>
      </c>
      <c r="K51" s="25">
        <f>F51*'Data Entry'!L51</f>
        <v>0</v>
      </c>
      <c r="L51" s="19">
        <f t="shared" si="1"/>
        <v>0</v>
      </c>
      <c r="M51" s="20">
        <f>IF(AND(1&lt;'Data Entry'!O51,16&gt;'Data Entry'!O51),0.6,IF(AND(15&lt;'Data Entry'!O51,31&gt;'Data Entry'!O51),0.5,IF(AND(30&lt;'Data Entry'!O51,61&gt;'Data Entry'!O51),0.4,IF(AND(60&lt;'Data Entry'!O51,121&gt;'Data Entry'!O51),0.3,IF(AND(120&lt;'Data Entry'!O51,241&gt;'Data Entry'!O51),0.2,IF(AND(240&lt;'Data Entry'!O51,481&gt;'Data Entry'!O51),0.1,0))))))</f>
        <v>0</v>
      </c>
      <c r="N51" s="16">
        <f>'BCI &amp; PEM Results'!B51</f>
        <v>0</v>
      </c>
      <c r="O51" s="16">
        <f>IF('Data Entry'!P51="y",1,0)</f>
        <v>0</v>
      </c>
      <c r="P51" s="16">
        <f>IF(AND('Data Entry'!B51=1,'Data Entry'!C51="y"),1,0)</f>
        <v>0</v>
      </c>
      <c r="Q51" s="16">
        <f>IF(AND('Data Entry'!B51=1,'Intermediate Calculations'!P51=0),1,0)</f>
        <v>0</v>
      </c>
      <c r="R51" s="16">
        <f>5.0606+(0.4076*(0.25*'BCI &amp; PEM Results'!H51+'BCI &amp; PEM Results'!N51))-(0.5275*'Intermediate Calculations'!O51)-(4.2064*'Intermediate Calculations'!N51)+(0.6246*(-0.33+'BCI &amp; PEM Results'!C51))-(0.3358*('BCI &amp; PEM Results'!C51+'BCI &amp; PEM Results'!D51-0.65))+(0.9509*'Intermediate Calculations'!P51)+(0.06799*E51*'Data Entry'!K51*100)</f>
        <v>5.75330134</v>
      </c>
      <c r="S51" s="18">
        <f t="shared" si="4"/>
        <v>315.2296245235946</v>
      </c>
    </row>
    <row r="52" spans="1:19" ht="12.75">
      <c r="A52" s="39">
        <f>'Data Entry'!A52</f>
        <v>0</v>
      </c>
      <c r="B52" s="26">
        <v>0.1</v>
      </c>
      <c r="C52" s="31">
        <v>0.55</v>
      </c>
      <c r="D52" s="31" t="e">
        <f>1/'Data Entry'!B52</f>
        <v>#DIV/0!</v>
      </c>
      <c r="E52" s="31">
        <f>IF('Data Entry'!B52&gt;1,0.8,1)</f>
        <v>1</v>
      </c>
      <c r="F52" s="20">
        <f>B52*C52*'Data Entry'!J52</f>
        <v>0</v>
      </c>
      <c r="G52" s="25" t="e">
        <f t="shared" si="2"/>
        <v>#DIV/0!</v>
      </c>
      <c r="H52" s="25" t="e">
        <f t="shared" si="3"/>
        <v>#DIV/0!</v>
      </c>
      <c r="I52" s="25">
        <f>F52*E52*'Data Entry'!K52</f>
        <v>0</v>
      </c>
      <c r="J52" s="19">
        <f t="shared" si="0"/>
        <v>0</v>
      </c>
      <c r="K52" s="25">
        <f>F52*'Data Entry'!L52</f>
        <v>0</v>
      </c>
      <c r="L52" s="19">
        <f t="shared" si="1"/>
        <v>0</v>
      </c>
      <c r="M52" s="20">
        <f>IF(AND(1&lt;'Data Entry'!O52,16&gt;'Data Entry'!O52),0.6,IF(AND(15&lt;'Data Entry'!O52,31&gt;'Data Entry'!O52),0.5,IF(AND(30&lt;'Data Entry'!O52,61&gt;'Data Entry'!O52),0.4,IF(AND(60&lt;'Data Entry'!O52,121&gt;'Data Entry'!O52),0.3,IF(AND(120&lt;'Data Entry'!O52,241&gt;'Data Entry'!O52),0.2,IF(AND(240&lt;'Data Entry'!O52,481&gt;'Data Entry'!O52),0.1,0))))))</f>
        <v>0</v>
      </c>
      <c r="N52" s="16">
        <f>'BCI &amp; PEM Results'!B52</f>
        <v>0</v>
      </c>
      <c r="O52" s="16">
        <f>IF('Data Entry'!P52="y",1,0)</f>
        <v>0</v>
      </c>
      <c r="P52" s="16">
        <f>IF(AND('Data Entry'!B52=1,'Data Entry'!C52="y"),1,0)</f>
        <v>0</v>
      </c>
      <c r="Q52" s="16">
        <f>IF(AND('Data Entry'!B52=1,'Intermediate Calculations'!P52=0),1,0)</f>
        <v>0</v>
      </c>
      <c r="R52" s="16">
        <f>5.0606+(0.4076*(0.25*'BCI &amp; PEM Results'!H52+'BCI &amp; PEM Results'!N52))-(0.5275*'Intermediate Calculations'!O52)-(4.2064*'Intermediate Calculations'!N52)+(0.6246*(-0.33+'BCI &amp; PEM Results'!C52))-(0.3358*('BCI &amp; PEM Results'!C52+'BCI &amp; PEM Results'!D52-0.65))+(0.9509*'Intermediate Calculations'!P52)+(0.06799*E52*'Data Entry'!K52*100)</f>
        <v>5.75330134</v>
      </c>
      <c r="S52" s="18">
        <f t="shared" si="4"/>
        <v>315.2296245235946</v>
      </c>
    </row>
    <row r="53" spans="1:19" ht="12.75">
      <c r="A53" s="39">
        <f>'Data Entry'!A53</f>
        <v>0</v>
      </c>
      <c r="B53" s="26">
        <v>0.1</v>
      </c>
      <c r="C53" s="31">
        <v>0.55</v>
      </c>
      <c r="D53" s="31" t="e">
        <f>1/'Data Entry'!B53</f>
        <v>#DIV/0!</v>
      </c>
      <c r="E53" s="31">
        <f>IF('Data Entry'!B53&gt;1,0.8,1)</f>
        <v>1</v>
      </c>
      <c r="F53" s="20">
        <f>B53*C53*'Data Entry'!J53</f>
        <v>0</v>
      </c>
      <c r="G53" s="25" t="e">
        <f t="shared" si="2"/>
        <v>#DIV/0!</v>
      </c>
      <c r="H53" s="25" t="e">
        <f t="shared" si="3"/>
        <v>#DIV/0!</v>
      </c>
      <c r="I53" s="25">
        <f>F53*E53*'Data Entry'!K53</f>
        <v>0</v>
      </c>
      <c r="J53" s="19">
        <f t="shared" si="0"/>
        <v>0</v>
      </c>
      <c r="K53" s="25">
        <f>F53*'Data Entry'!L53</f>
        <v>0</v>
      </c>
      <c r="L53" s="19">
        <f t="shared" si="1"/>
        <v>0</v>
      </c>
      <c r="M53" s="20">
        <f>IF(AND(1&lt;'Data Entry'!O53,16&gt;'Data Entry'!O53),0.6,IF(AND(15&lt;'Data Entry'!O53,31&gt;'Data Entry'!O53),0.5,IF(AND(30&lt;'Data Entry'!O53,61&gt;'Data Entry'!O53),0.4,IF(AND(60&lt;'Data Entry'!O53,121&gt;'Data Entry'!O53),0.3,IF(AND(120&lt;'Data Entry'!O53,241&gt;'Data Entry'!O53),0.2,IF(AND(240&lt;'Data Entry'!O53,481&gt;'Data Entry'!O53),0.1,0))))))</f>
        <v>0</v>
      </c>
      <c r="N53" s="16">
        <f>'BCI &amp; PEM Results'!B53</f>
        <v>0</v>
      </c>
      <c r="O53" s="16">
        <f>IF('Data Entry'!P53="y",1,0)</f>
        <v>0</v>
      </c>
      <c r="P53" s="16">
        <f>IF(AND('Data Entry'!B53=1,'Data Entry'!C53="y"),1,0)</f>
        <v>0</v>
      </c>
      <c r="Q53" s="16">
        <f>IF(AND('Data Entry'!B53=1,'Intermediate Calculations'!P53=0),1,0)</f>
        <v>0</v>
      </c>
      <c r="R53" s="16">
        <f>5.0606+(0.4076*(0.25*'BCI &amp; PEM Results'!H53+'BCI &amp; PEM Results'!N53))-(0.5275*'Intermediate Calculations'!O53)-(4.2064*'Intermediate Calculations'!N53)+(0.6246*(-0.33+'BCI &amp; PEM Results'!C53))-(0.3358*('BCI &amp; PEM Results'!C53+'BCI &amp; PEM Results'!D53-0.65))+(0.9509*'Intermediate Calculations'!P53)+(0.06799*E53*'Data Entry'!K53*100)</f>
        <v>5.75330134</v>
      </c>
      <c r="S53" s="18">
        <f t="shared" si="4"/>
        <v>315.2296245235946</v>
      </c>
    </row>
    <row r="54" spans="1:19" ht="12.75">
      <c r="A54" s="39">
        <f>'Data Entry'!A54</f>
        <v>0</v>
      </c>
      <c r="B54" s="26">
        <v>0.1</v>
      </c>
      <c r="C54" s="31">
        <v>0.55</v>
      </c>
      <c r="D54" s="31" t="e">
        <f>1/'Data Entry'!B54</f>
        <v>#DIV/0!</v>
      </c>
      <c r="E54" s="31">
        <f>IF('Data Entry'!B54&gt;1,0.8,1)</f>
        <v>1</v>
      </c>
      <c r="F54" s="20">
        <f>B54*C54*'Data Entry'!J54</f>
        <v>0</v>
      </c>
      <c r="G54" s="25" t="e">
        <f t="shared" si="2"/>
        <v>#DIV/0!</v>
      </c>
      <c r="H54" s="25" t="e">
        <f t="shared" si="3"/>
        <v>#DIV/0!</v>
      </c>
      <c r="I54" s="25">
        <f>F54*E54*'Data Entry'!K54</f>
        <v>0</v>
      </c>
      <c r="J54" s="19">
        <f t="shared" si="0"/>
        <v>0</v>
      </c>
      <c r="K54" s="25">
        <f>F54*'Data Entry'!L54</f>
        <v>0</v>
      </c>
      <c r="L54" s="19">
        <f t="shared" si="1"/>
        <v>0</v>
      </c>
      <c r="M54" s="20">
        <f>IF(AND(1&lt;'Data Entry'!O54,16&gt;'Data Entry'!O54),0.6,IF(AND(15&lt;'Data Entry'!O54,31&gt;'Data Entry'!O54),0.5,IF(AND(30&lt;'Data Entry'!O54,61&gt;'Data Entry'!O54),0.4,IF(AND(60&lt;'Data Entry'!O54,121&gt;'Data Entry'!O54),0.3,IF(AND(120&lt;'Data Entry'!O54,241&gt;'Data Entry'!O54),0.2,IF(AND(240&lt;'Data Entry'!O54,481&gt;'Data Entry'!O54),0.1,0))))))</f>
        <v>0</v>
      </c>
      <c r="N54" s="16">
        <f>'BCI &amp; PEM Results'!B54</f>
        <v>0</v>
      </c>
      <c r="O54" s="16">
        <f>IF('Data Entry'!P54="y",1,0)</f>
        <v>0</v>
      </c>
      <c r="P54" s="16">
        <f>IF(AND('Data Entry'!B54=1,'Data Entry'!C54="y"),1,0)</f>
        <v>0</v>
      </c>
      <c r="Q54" s="16">
        <f>IF(AND('Data Entry'!B54=1,'Intermediate Calculations'!P54=0),1,0)</f>
        <v>0</v>
      </c>
      <c r="R54" s="16">
        <f>5.0606+(0.4076*(0.25*'BCI &amp; PEM Results'!H54+'BCI &amp; PEM Results'!N54))-(0.5275*'Intermediate Calculations'!O54)-(4.2064*'Intermediate Calculations'!N54)+(0.6246*(-0.33+'BCI &amp; PEM Results'!C54))-(0.3358*('BCI &amp; PEM Results'!C54+'BCI &amp; PEM Results'!D54-0.65))+(0.9509*'Intermediate Calculations'!P54)+(0.06799*E54*'Data Entry'!K54*100)</f>
        <v>5.75330134</v>
      </c>
      <c r="S54" s="18">
        <f t="shared" si="4"/>
        <v>315.2296245235946</v>
      </c>
    </row>
    <row r="55" spans="1:19" ht="12.75">
      <c r="A55" s="39">
        <f>'Data Entry'!A55</f>
        <v>0</v>
      </c>
      <c r="B55" s="26">
        <v>0.1</v>
      </c>
      <c r="C55" s="31">
        <v>0.55</v>
      </c>
      <c r="D55" s="31" t="e">
        <f>1/'Data Entry'!B55</f>
        <v>#DIV/0!</v>
      </c>
      <c r="E55" s="31">
        <f>IF('Data Entry'!B55&gt;1,0.8,1)</f>
        <v>1</v>
      </c>
      <c r="F55" s="20">
        <f>B55*C55*'Data Entry'!J55</f>
        <v>0</v>
      </c>
      <c r="G55" s="25" t="e">
        <f t="shared" si="2"/>
        <v>#DIV/0!</v>
      </c>
      <c r="H55" s="25" t="e">
        <f t="shared" si="3"/>
        <v>#DIV/0!</v>
      </c>
      <c r="I55" s="25">
        <f>F55*E55*'Data Entry'!K55</f>
        <v>0</v>
      </c>
      <c r="J55" s="19">
        <f t="shared" si="0"/>
        <v>0</v>
      </c>
      <c r="K55" s="25">
        <f>F55*'Data Entry'!L55</f>
        <v>0</v>
      </c>
      <c r="L55" s="19">
        <f t="shared" si="1"/>
        <v>0</v>
      </c>
      <c r="M55" s="20">
        <f>IF(AND(1&lt;'Data Entry'!O55,16&gt;'Data Entry'!O55),0.6,IF(AND(15&lt;'Data Entry'!O55,31&gt;'Data Entry'!O55),0.5,IF(AND(30&lt;'Data Entry'!O55,61&gt;'Data Entry'!O55),0.4,IF(AND(60&lt;'Data Entry'!O55,121&gt;'Data Entry'!O55),0.3,IF(AND(120&lt;'Data Entry'!O55,241&gt;'Data Entry'!O55),0.2,IF(AND(240&lt;'Data Entry'!O55,481&gt;'Data Entry'!O55),0.1,0))))))</f>
        <v>0</v>
      </c>
      <c r="N55" s="16">
        <f>'BCI &amp; PEM Results'!B55</f>
        <v>0</v>
      </c>
      <c r="O55" s="16">
        <f>IF('Data Entry'!P55="y",1,0)</f>
        <v>0</v>
      </c>
      <c r="P55" s="16">
        <f>IF(AND('Data Entry'!B55=1,'Data Entry'!C55="y"),1,0)</f>
        <v>0</v>
      </c>
      <c r="Q55" s="16">
        <f>IF(AND('Data Entry'!B55=1,'Intermediate Calculations'!P55=0),1,0)</f>
        <v>0</v>
      </c>
      <c r="R55" s="16">
        <f>5.0606+(0.4076*(0.25*'BCI &amp; PEM Results'!H55+'BCI &amp; PEM Results'!N55))-(0.5275*'Intermediate Calculations'!O55)-(4.2064*'Intermediate Calculations'!N55)+(0.6246*(-0.33+'BCI &amp; PEM Results'!C55))-(0.3358*('BCI &amp; PEM Results'!C55+'BCI &amp; PEM Results'!D55-0.65))+(0.9509*'Intermediate Calculations'!P55)+(0.06799*E55*'Data Entry'!K55*100)</f>
        <v>5.75330134</v>
      </c>
      <c r="S55" s="18">
        <f t="shared" si="4"/>
        <v>315.2296245235946</v>
      </c>
    </row>
    <row r="56" spans="1:19" ht="12.75">
      <c r="A56" s="39">
        <f>'Data Entry'!A56</f>
        <v>0</v>
      </c>
      <c r="B56" s="26">
        <v>0.1</v>
      </c>
      <c r="C56" s="31">
        <v>0.55</v>
      </c>
      <c r="D56" s="31" t="e">
        <f>1/'Data Entry'!B56</f>
        <v>#DIV/0!</v>
      </c>
      <c r="E56" s="31">
        <f>IF('Data Entry'!B56&gt;1,0.8,1)</f>
        <v>1</v>
      </c>
      <c r="F56" s="20">
        <f>B56*C56*'Data Entry'!J56</f>
        <v>0</v>
      </c>
      <c r="G56" s="25" t="e">
        <f t="shared" si="2"/>
        <v>#DIV/0!</v>
      </c>
      <c r="H56" s="25" t="e">
        <f t="shared" si="3"/>
        <v>#DIV/0!</v>
      </c>
      <c r="I56" s="25">
        <f>F56*E56*'Data Entry'!K56</f>
        <v>0</v>
      </c>
      <c r="J56" s="19">
        <f t="shared" si="0"/>
        <v>0</v>
      </c>
      <c r="K56" s="25">
        <f>F56*'Data Entry'!L56</f>
        <v>0</v>
      </c>
      <c r="L56" s="19">
        <f t="shared" si="1"/>
        <v>0</v>
      </c>
      <c r="M56" s="20">
        <f>IF(AND(1&lt;'Data Entry'!O56,16&gt;'Data Entry'!O56),0.6,IF(AND(15&lt;'Data Entry'!O56,31&gt;'Data Entry'!O56),0.5,IF(AND(30&lt;'Data Entry'!O56,61&gt;'Data Entry'!O56),0.4,IF(AND(60&lt;'Data Entry'!O56,121&gt;'Data Entry'!O56),0.3,IF(AND(120&lt;'Data Entry'!O56,241&gt;'Data Entry'!O56),0.2,IF(AND(240&lt;'Data Entry'!O56,481&gt;'Data Entry'!O56),0.1,0))))))</f>
        <v>0</v>
      </c>
      <c r="N56" s="16">
        <f>'BCI &amp; PEM Results'!B56</f>
        <v>0</v>
      </c>
      <c r="O56" s="16">
        <f>IF('Data Entry'!P56="y",1,0)</f>
        <v>0</v>
      </c>
      <c r="P56" s="16">
        <f>IF(AND('Data Entry'!B56=1,'Data Entry'!C56="y"),1,0)</f>
        <v>0</v>
      </c>
      <c r="Q56" s="16">
        <f>IF(AND('Data Entry'!B56=1,'Intermediate Calculations'!P56=0),1,0)</f>
        <v>0</v>
      </c>
      <c r="R56" s="16">
        <f>5.0606+(0.4076*(0.25*'BCI &amp; PEM Results'!H56+'BCI &amp; PEM Results'!N56))-(0.5275*'Intermediate Calculations'!O56)-(4.2064*'Intermediate Calculations'!N56)+(0.6246*(-0.33+'BCI &amp; PEM Results'!C56))-(0.3358*('BCI &amp; PEM Results'!C56+'BCI &amp; PEM Results'!D56-0.65))+(0.9509*'Intermediate Calculations'!P56)+(0.06799*E56*'Data Entry'!K56*100)</f>
        <v>5.75330134</v>
      </c>
      <c r="S56" s="18">
        <f t="shared" si="4"/>
        <v>315.2296245235946</v>
      </c>
    </row>
    <row r="57" spans="1:19" ht="12.75">
      <c r="A57" s="39">
        <f>'Data Entry'!A57</f>
        <v>0</v>
      </c>
      <c r="B57" s="26">
        <v>0.1</v>
      </c>
      <c r="C57" s="31">
        <v>0.55</v>
      </c>
      <c r="D57" s="31" t="e">
        <f>1/'Data Entry'!B57</f>
        <v>#DIV/0!</v>
      </c>
      <c r="E57" s="31">
        <f>IF('Data Entry'!B57&gt;1,0.8,1)</f>
        <v>1</v>
      </c>
      <c r="F57" s="20">
        <f>B57*C57*'Data Entry'!J57</f>
        <v>0</v>
      </c>
      <c r="G57" s="25" t="e">
        <f t="shared" si="2"/>
        <v>#DIV/0!</v>
      </c>
      <c r="H57" s="25" t="e">
        <f t="shared" si="3"/>
        <v>#DIV/0!</v>
      </c>
      <c r="I57" s="25">
        <f>F57*E57*'Data Entry'!K57</f>
        <v>0</v>
      </c>
      <c r="J57" s="19">
        <f t="shared" si="0"/>
        <v>0</v>
      </c>
      <c r="K57" s="25">
        <f>F57*'Data Entry'!L57</f>
        <v>0</v>
      </c>
      <c r="L57" s="19">
        <f t="shared" si="1"/>
        <v>0</v>
      </c>
      <c r="M57" s="20">
        <f>IF(AND(1&lt;'Data Entry'!O57,16&gt;'Data Entry'!O57),0.6,IF(AND(15&lt;'Data Entry'!O57,31&gt;'Data Entry'!O57),0.5,IF(AND(30&lt;'Data Entry'!O57,61&gt;'Data Entry'!O57),0.4,IF(AND(60&lt;'Data Entry'!O57,121&gt;'Data Entry'!O57),0.3,IF(AND(120&lt;'Data Entry'!O57,241&gt;'Data Entry'!O57),0.2,IF(AND(240&lt;'Data Entry'!O57,481&gt;'Data Entry'!O57),0.1,0))))))</f>
        <v>0</v>
      </c>
      <c r="N57" s="16">
        <f>'BCI &amp; PEM Results'!B57</f>
        <v>0</v>
      </c>
      <c r="O57" s="16">
        <f>IF('Data Entry'!P57="y",1,0)</f>
        <v>0</v>
      </c>
      <c r="P57" s="16">
        <f>IF(AND('Data Entry'!B57=1,'Data Entry'!C57="y"),1,0)</f>
        <v>0</v>
      </c>
      <c r="Q57" s="16">
        <f>IF(AND('Data Entry'!B57=1,'Intermediate Calculations'!P57=0),1,0)</f>
        <v>0</v>
      </c>
      <c r="R57" s="16">
        <f>5.0606+(0.4076*(0.25*'BCI &amp; PEM Results'!H57+'BCI &amp; PEM Results'!N57))-(0.5275*'Intermediate Calculations'!O57)-(4.2064*'Intermediate Calculations'!N57)+(0.6246*(-0.33+'BCI &amp; PEM Results'!C57))-(0.3358*('BCI &amp; PEM Results'!C57+'BCI &amp; PEM Results'!D57-0.65))+(0.9509*'Intermediate Calculations'!P57)+(0.06799*E57*'Data Entry'!K57*100)</f>
        <v>5.75330134</v>
      </c>
      <c r="S57" s="18">
        <f t="shared" si="4"/>
        <v>315.2296245235946</v>
      </c>
    </row>
    <row r="58" spans="1:19" ht="12.75">
      <c r="A58" s="39">
        <f>'Data Entry'!A58</f>
        <v>0</v>
      </c>
      <c r="B58" s="26">
        <v>0.1</v>
      </c>
      <c r="C58" s="31">
        <v>0.55</v>
      </c>
      <c r="D58" s="31" t="e">
        <f>1/'Data Entry'!B58</f>
        <v>#DIV/0!</v>
      </c>
      <c r="E58" s="31">
        <f>IF('Data Entry'!B58&gt;1,0.8,1)</f>
        <v>1</v>
      </c>
      <c r="F58" s="20">
        <f>B58*C58*'Data Entry'!J58</f>
        <v>0</v>
      </c>
      <c r="G58" s="25" t="e">
        <f t="shared" si="2"/>
        <v>#DIV/0!</v>
      </c>
      <c r="H58" s="25" t="e">
        <f t="shared" si="3"/>
        <v>#DIV/0!</v>
      </c>
      <c r="I58" s="25">
        <f>F58*E58*'Data Entry'!K58</f>
        <v>0</v>
      </c>
      <c r="J58" s="19">
        <f t="shared" si="0"/>
        <v>0</v>
      </c>
      <c r="K58" s="25">
        <f>F58*'Data Entry'!L58</f>
        <v>0</v>
      </c>
      <c r="L58" s="19">
        <f t="shared" si="1"/>
        <v>0</v>
      </c>
      <c r="M58" s="20">
        <f>IF(AND(1&lt;'Data Entry'!O58,16&gt;'Data Entry'!O58),0.6,IF(AND(15&lt;'Data Entry'!O58,31&gt;'Data Entry'!O58),0.5,IF(AND(30&lt;'Data Entry'!O58,61&gt;'Data Entry'!O58),0.4,IF(AND(60&lt;'Data Entry'!O58,121&gt;'Data Entry'!O58),0.3,IF(AND(120&lt;'Data Entry'!O58,241&gt;'Data Entry'!O58),0.2,IF(AND(240&lt;'Data Entry'!O58,481&gt;'Data Entry'!O58),0.1,0))))))</f>
        <v>0</v>
      </c>
      <c r="N58" s="16">
        <f>'BCI &amp; PEM Results'!B58</f>
        <v>0</v>
      </c>
      <c r="O58" s="16">
        <f>IF('Data Entry'!P58="y",1,0)</f>
        <v>0</v>
      </c>
      <c r="P58" s="16">
        <f>IF(AND('Data Entry'!B58=1,'Data Entry'!C58="y"),1,0)</f>
        <v>0</v>
      </c>
      <c r="Q58" s="16">
        <f>IF(AND('Data Entry'!B58=1,'Intermediate Calculations'!P58=0),1,0)</f>
        <v>0</v>
      </c>
      <c r="R58" s="16">
        <f>5.0606+(0.4076*(0.25*'BCI &amp; PEM Results'!H58+'BCI &amp; PEM Results'!N58))-(0.5275*'Intermediate Calculations'!O58)-(4.2064*'Intermediate Calculations'!N58)+(0.6246*(-0.33+'BCI &amp; PEM Results'!C58))-(0.3358*('BCI &amp; PEM Results'!C58+'BCI &amp; PEM Results'!D58-0.65))+(0.9509*'Intermediate Calculations'!P58)+(0.06799*E58*'Data Entry'!K58*100)</f>
        <v>5.75330134</v>
      </c>
      <c r="S58" s="18">
        <f t="shared" si="4"/>
        <v>315.2296245235946</v>
      </c>
    </row>
    <row r="59" spans="1:19" ht="12.75">
      <c r="A59" s="39">
        <f>'Data Entry'!A59</f>
        <v>0</v>
      </c>
      <c r="B59" s="26">
        <v>0.1</v>
      </c>
      <c r="C59" s="31">
        <v>0.55</v>
      </c>
      <c r="D59" s="31" t="e">
        <f>1/'Data Entry'!B59</f>
        <v>#DIV/0!</v>
      </c>
      <c r="E59" s="31">
        <f>IF('Data Entry'!B59&gt;1,0.8,1)</f>
        <v>1</v>
      </c>
      <c r="F59" s="20">
        <f>B59*C59*'Data Entry'!J59</f>
        <v>0</v>
      </c>
      <c r="G59" s="25" t="e">
        <f t="shared" si="2"/>
        <v>#DIV/0!</v>
      </c>
      <c r="H59" s="25" t="e">
        <f t="shared" si="3"/>
        <v>#DIV/0!</v>
      </c>
      <c r="I59" s="25">
        <f>F59*E59*'Data Entry'!K59</f>
        <v>0</v>
      </c>
      <c r="J59" s="19">
        <f t="shared" si="0"/>
        <v>0</v>
      </c>
      <c r="K59" s="25">
        <f>F59*'Data Entry'!L59</f>
        <v>0</v>
      </c>
      <c r="L59" s="19">
        <f t="shared" si="1"/>
        <v>0</v>
      </c>
      <c r="M59" s="20">
        <f>IF(AND(1&lt;'Data Entry'!O59,16&gt;'Data Entry'!O59),0.6,IF(AND(15&lt;'Data Entry'!O59,31&gt;'Data Entry'!O59),0.5,IF(AND(30&lt;'Data Entry'!O59,61&gt;'Data Entry'!O59),0.4,IF(AND(60&lt;'Data Entry'!O59,121&gt;'Data Entry'!O59),0.3,IF(AND(120&lt;'Data Entry'!O59,241&gt;'Data Entry'!O59),0.2,IF(AND(240&lt;'Data Entry'!O59,481&gt;'Data Entry'!O59),0.1,0))))))</f>
        <v>0</v>
      </c>
      <c r="N59" s="16">
        <f>'BCI &amp; PEM Results'!B59</f>
        <v>0</v>
      </c>
      <c r="O59" s="16">
        <f>IF('Data Entry'!P59="y",1,0)</f>
        <v>0</v>
      </c>
      <c r="P59" s="16">
        <f>IF(AND('Data Entry'!B59=1,'Data Entry'!C59="y"),1,0)</f>
        <v>0</v>
      </c>
      <c r="Q59" s="16">
        <f>IF(AND('Data Entry'!B59=1,'Intermediate Calculations'!P59=0),1,0)</f>
        <v>0</v>
      </c>
      <c r="R59" s="16">
        <f>5.0606+(0.4076*(0.25*'BCI &amp; PEM Results'!H59+'BCI &amp; PEM Results'!N59))-(0.5275*'Intermediate Calculations'!O59)-(4.2064*'Intermediate Calculations'!N59)+(0.6246*(-0.33+'BCI &amp; PEM Results'!C59))-(0.3358*('BCI &amp; PEM Results'!C59+'BCI &amp; PEM Results'!D59-0.65))+(0.9509*'Intermediate Calculations'!P59)+(0.06799*E59*'Data Entry'!K59*100)</f>
        <v>5.75330134</v>
      </c>
      <c r="S59" s="18">
        <f t="shared" si="4"/>
        <v>315.2296245235946</v>
      </c>
    </row>
    <row r="60" spans="1:19" ht="12.75">
      <c r="A60" s="39">
        <f>'Data Entry'!A60</f>
        <v>0</v>
      </c>
      <c r="B60" s="26">
        <v>0.1</v>
      </c>
      <c r="C60" s="31">
        <v>0.55</v>
      </c>
      <c r="D60" s="31" t="e">
        <f>1/'Data Entry'!B60</f>
        <v>#DIV/0!</v>
      </c>
      <c r="E60" s="31">
        <f>IF('Data Entry'!B60&gt;1,0.8,1)</f>
        <v>1</v>
      </c>
      <c r="F60" s="20">
        <f>B60*C60*'Data Entry'!J60</f>
        <v>0</v>
      </c>
      <c r="G60" s="25" t="e">
        <f t="shared" si="2"/>
        <v>#DIV/0!</v>
      </c>
      <c r="H60" s="25" t="e">
        <f t="shared" si="3"/>
        <v>#DIV/0!</v>
      </c>
      <c r="I60" s="25">
        <f>F60*E60*'Data Entry'!K60</f>
        <v>0</v>
      </c>
      <c r="J60" s="19">
        <f t="shared" si="0"/>
        <v>0</v>
      </c>
      <c r="K60" s="25">
        <f>F60*'Data Entry'!L60</f>
        <v>0</v>
      </c>
      <c r="L60" s="19">
        <f t="shared" si="1"/>
        <v>0</v>
      </c>
      <c r="M60" s="20">
        <f>IF(AND(1&lt;'Data Entry'!O60,16&gt;'Data Entry'!O60),0.6,IF(AND(15&lt;'Data Entry'!O60,31&gt;'Data Entry'!O60),0.5,IF(AND(30&lt;'Data Entry'!O60,61&gt;'Data Entry'!O60),0.4,IF(AND(60&lt;'Data Entry'!O60,121&gt;'Data Entry'!O60),0.3,IF(AND(120&lt;'Data Entry'!O60,241&gt;'Data Entry'!O60),0.2,IF(AND(240&lt;'Data Entry'!O60,481&gt;'Data Entry'!O60),0.1,0))))))</f>
        <v>0</v>
      </c>
      <c r="N60" s="16">
        <f>'BCI &amp; PEM Results'!B60</f>
        <v>0</v>
      </c>
      <c r="O60" s="16">
        <f>IF('Data Entry'!P60="y",1,0)</f>
        <v>0</v>
      </c>
      <c r="P60" s="16">
        <f>IF(AND('Data Entry'!B60=1,'Data Entry'!C60="y"),1,0)</f>
        <v>0</v>
      </c>
      <c r="Q60" s="16">
        <f>IF(AND('Data Entry'!B60=1,'Intermediate Calculations'!P60=0),1,0)</f>
        <v>0</v>
      </c>
      <c r="R60" s="16">
        <f>5.0606+(0.4076*(0.25*'BCI &amp; PEM Results'!H60+'BCI &amp; PEM Results'!N60))-(0.5275*'Intermediate Calculations'!O60)-(4.2064*'Intermediate Calculations'!N60)+(0.6246*(-0.33+'BCI &amp; PEM Results'!C60))-(0.3358*('BCI &amp; PEM Results'!C60+'BCI &amp; PEM Results'!D60-0.65))+(0.9509*'Intermediate Calculations'!P60)+(0.06799*E60*'Data Entry'!K60*100)</f>
        <v>5.75330134</v>
      </c>
      <c r="S60" s="18">
        <f t="shared" si="4"/>
        <v>315.2296245235946</v>
      </c>
    </row>
    <row r="61" spans="1:19" ht="12.75">
      <c r="A61" s="39">
        <f>'Data Entry'!A61</f>
        <v>0</v>
      </c>
      <c r="B61" s="26">
        <v>0.1</v>
      </c>
      <c r="C61" s="31">
        <v>0.55</v>
      </c>
      <c r="D61" s="31" t="e">
        <f>1/'Data Entry'!B61</f>
        <v>#DIV/0!</v>
      </c>
      <c r="E61" s="31">
        <f>IF('Data Entry'!B61&gt;1,0.8,1)</f>
        <v>1</v>
      </c>
      <c r="F61" s="20">
        <f>B61*C61*'Data Entry'!J61</f>
        <v>0</v>
      </c>
      <c r="G61" s="25" t="e">
        <f t="shared" si="2"/>
        <v>#DIV/0!</v>
      </c>
      <c r="H61" s="25" t="e">
        <f t="shared" si="3"/>
        <v>#DIV/0!</v>
      </c>
      <c r="I61" s="25">
        <f>F61*E61*'Data Entry'!K61</f>
        <v>0</v>
      </c>
      <c r="J61" s="19">
        <f t="shared" si="0"/>
        <v>0</v>
      </c>
      <c r="K61" s="25">
        <f>F61*'Data Entry'!L61</f>
        <v>0</v>
      </c>
      <c r="L61" s="19">
        <f t="shared" si="1"/>
        <v>0</v>
      </c>
      <c r="M61" s="20">
        <f>IF(AND(1&lt;'Data Entry'!O61,16&gt;'Data Entry'!O61),0.6,IF(AND(15&lt;'Data Entry'!O61,31&gt;'Data Entry'!O61),0.5,IF(AND(30&lt;'Data Entry'!O61,61&gt;'Data Entry'!O61),0.4,IF(AND(60&lt;'Data Entry'!O61,121&gt;'Data Entry'!O61),0.3,IF(AND(120&lt;'Data Entry'!O61,241&gt;'Data Entry'!O61),0.2,IF(AND(240&lt;'Data Entry'!O61,481&gt;'Data Entry'!O61),0.1,0))))))</f>
        <v>0</v>
      </c>
      <c r="N61" s="16">
        <f>'BCI &amp; PEM Results'!B61</f>
        <v>0</v>
      </c>
      <c r="O61" s="16">
        <f>IF('Data Entry'!P61="y",1,0)</f>
        <v>0</v>
      </c>
      <c r="P61" s="16">
        <f>IF(AND('Data Entry'!B61=1,'Data Entry'!C61="y"),1,0)</f>
        <v>0</v>
      </c>
      <c r="Q61" s="16">
        <f>IF(AND('Data Entry'!B61=1,'Intermediate Calculations'!P61=0),1,0)</f>
        <v>0</v>
      </c>
      <c r="R61" s="16">
        <f>5.0606+(0.4076*(0.25*'BCI &amp; PEM Results'!H61+'BCI &amp; PEM Results'!N61))-(0.5275*'Intermediate Calculations'!O61)-(4.2064*'Intermediate Calculations'!N61)+(0.6246*(-0.33+'BCI &amp; PEM Results'!C61))-(0.3358*('BCI &amp; PEM Results'!C61+'BCI &amp; PEM Results'!D61-0.65))+(0.9509*'Intermediate Calculations'!P61)+(0.06799*E61*'Data Entry'!K61*100)</f>
        <v>5.75330134</v>
      </c>
      <c r="S61" s="18">
        <f t="shared" si="4"/>
        <v>315.2296245235946</v>
      </c>
    </row>
    <row r="62" spans="1:19" ht="12.75">
      <c r="A62" s="39">
        <f>'Data Entry'!A62</f>
        <v>0</v>
      </c>
      <c r="B62" s="26">
        <v>0.1</v>
      </c>
      <c r="C62" s="31">
        <v>0.55</v>
      </c>
      <c r="D62" s="31" t="e">
        <f>1/'Data Entry'!B62</f>
        <v>#DIV/0!</v>
      </c>
      <c r="E62" s="31">
        <f>IF('Data Entry'!B62&gt;1,0.8,1)</f>
        <v>1</v>
      </c>
      <c r="F62" s="20">
        <f>B62*C62*'Data Entry'!J62</f>
        <v>0</v>
      </c>
      <c r="G62" s="25" t="e">
        <f t="shared" si="2"/>
        <v>#DIV/0!</v>
      </c>
      <c r="H62" s="25" t="e">
        <f t="shared" si="3"/>
        <v>#DIV/0!</v>
      </c>
      <c r="I62" s="25">
        <f>F62*E62*'Data Entry'!K62</f>
        <v>0</v>
      </c>
      <c r="J62" s="19">
        <f t="shared" si="0"/>
        <v>0</v>
      </c>
      <c r="K62" s="25">
        <f>F62*'Data Entry'!L62</f>
        <v>0</v>
      </c>
      <c r="L62" s="19">
        <f t="shared" si="1"/>
        <v>0</v>
      </c>
      <c r="M62" s="20">
        <f>IF(AND(1&lt;'Data Entry'!O62,16&gt;'Data Entry'!O62),0.6,IF(AND(15&lt;'Data Entry'!O62,31&gt;'Data Entry'!O62),0.5,IF(AND(30&lt;'Data Entry'!O62,61&gt;'Data Entry'!O62),0.4,IF(AND(60&lt;'Data Entry'!O62,121&gt;'Data Entry'!O62),0.3,IF(AND(120&lt;'Data Entry'!O62,241&gt;'Data Entry'!O62),0.2,IF(AND(240&lt;'Data Entry'!O62,481&gt;'Data Entry'!O62),0.1,0))))))</f>
        <v>0</v>
      </c>
      <c r="N62" s="16">
        <f>'BCI &amp; PEM Results'!B62</f>
        <v>0</v>
      </c>
      <c r="O62" s="16">
        <f>IF('Data Entry'!P62="y",1,0)</f>
        <v>0</v>
      </c>
      <c r="P62" s="16">
        <f>IF(AND('Data Entry'!B62=1,'Data Entry'!C62="y"),1,0)</f>
        <v>0</v>
      </c>
      <c r="Q62" s="16">
        <f>IF(AND('Data Entry'!B62=1,'Intermediate Calculations'!P62=0),1,0)</f>
        <v>0</v>
      </c>
      <c r="R62" s="16">
        <f>5.0606+(0.4076*(0.25*'BCI &amp; PEM Results'!H62+'BCI &amp; PEM Results'!N62))-(0.5275*'Intermediate Calculations'!O62)-(4.2064*'Intermediate Calculations'!N62)+(0.6246*(-0.33+'BCI &amp; PEM Results'!C62))-(0.3358*('BCI &amp; PEM Results'!C62+'BCI &amp; PEM Results'!D62-0.65))+(0.9509*'Intermediate Calculations'!P62)+(0.06799*E62*'Data Entry'!K62*100)</f>
        <v>5.75330134</v>
      </c>
      <c r="S62" s="18">
        <f t="shared" si="4"/>
        <v>315.2296245235946</v>
      </c>
    </row>
    <row r="63" spans="1:19" ht="12.75">
      <c r="A63" s="39">
        <f>'Data Entry'!A63</f>
        <v>0</v>
      </c>
      <c r="B63" s="26">
        <v>0.1</v>
      </c>
      <c r="C63" s="31">
        <v>0.55</v>
      </c>
      <c r="D63" s="31" t="e">
        <f>1/'Data Entry'!B63</f>
        <v>#DIV/0!</v>
      </c>
      <c r="E63" s="31">
        <f>IF('Data Entry'!B63&gt;1,0.8,1)</f>
        <v>1</v>
      </c>
      <c r="F63" s="20">
        <f>B63*C63*'Data Entry'!J63</f>
        <v>0</v>
      </c>
      <c r="G63" s="25" t="e">
        <f t="shared" si="2"/>
        <v>#DIV/0!</v>
      </c>
      <c r="H63" s="25" t="e">
        <f t="shared" si="3"/>
        <v>#DIV/0!</v>
      </c>
      <c r="I63" s="25">
        <f>F63*E63*'Data Entry'!K63</f>
        <v>0</v>
      </c>
      <c r="J63" s="19">
        <f t="shared" si="0"/>
        <v>0</v>
      </c>
      <c r="K63" s="25">
        <f>F63*'Data Entry'!L63</f>
        <v>0</v>
      </c>
      <c r="L63" s="19">
        <f t="shared" si="1"/>
        <v>0</v>
      </c>
      <c r="M63" s="20">
        <f>IF(AND(1&lt;'Data Entry'!O63,16&gt;'Data Entry'!O63),0.6,IF(AND(15&lt;'Data Entry'!O63,31&gt;'Data Entry'!O63),0.5,IF(AND(30&lt;'Data Entry'!O63,61&gt;'Data Entry'!O63),0.4,IF(AND(60&lt;'Data Entry'!O63,121&gt;'Data Entry'!O63),0.3,IF(AND(120&lt;'Data Entry'!O63,241&gt;'Data Entry'!O63),0.2,IF(AND(240&lt;'Data Entry'!O63,481&gt;'Data Entry'!O63),0.1,0))))))</f>
        <v>0</v>
      </c>
      <c r="N63" s="16">
        <f>'BCI &amp; PEM Results'!B63</f>
        <v>0</v>
      </c>
      <c r="O63" s="16">
        <f>IF('Data Entry'!P63="y",1,0)</f>
        <v>0</v>
      </c>
      <c r="P63" s="16">
        <f>IF(AND('Data Entry'!B63=1,'Data Entry'!C63="y"),1,0)</f>
        <v>0</v>
      </c>
      <c r="Q63" s="16">
        <f>IF(AND('Data Entry'!B63=1,'Intermediate Calculations'!P63=0),1,0)</f>
        <v>0</v>
      </c>
      <c r="R63" s="16">
        <f>5.0606+(0.4076*(0.25*'BCI &amp; PEM Results'!H63+'BCI &amp; PEM Results'!N63))-(0.5275*'Intermediate Calculations'!O63)-(4.2064*'Intermediate Calculations'!N63)+(0.6246*(-0.33+'BCI &amp; PEM Results'!C63))-(0.3358*('BCI &amp; PEM Results'!C63+'BCI &amp; PEM Results'!D63-0.65))+(0.9509*'Intermediate Calculations'!P63)+(0.06799*E63*'Data Entry'!K63*100)</f>
        <v>5.75330134</v>
      </c>
      <c r="S63" s="18">
        <f t="shared" si="4"/>
        <v>315.2296245235946</v>
      </c>
    </row>
    <row r="64" spans="1:19" ht="12.75">
      <c r="A64" s="39">
        <f>'Data Entry'!A64</f>
        <v>0</v>
      </c>
      <c r="B64" s="26">
        <v>0.1</v>
      </c>
      <c r="C64" s="31">
        <v>0.55</v>
      </c>
      <c r="D64" s="31" t="e">
        <f>1/'Data Entry'!B64</f>
        <v>#DIV/0!</v>
      </c>
      <c r="E64" s="31">
        <f>IF('Data Entry'!B64&gt;1,0.8,1)</f>
        <v>1</v>
      </c>
      <c r="F64" s="20">
        <f>B64*C64*'Data Entry'!J64</f>
        <v>0</v>
      </c>
      <c r="G64" s="25" t="e">
        <f t="shared" si="2"/>
        <v>#DIV/0!</v>
      </c>
      <c r="H64" s="25" t="e">
        <f t="shared" si="3"/>
        <v>#DIV/0!</v>
      </c>
      <c r="I64" s="25">
        <f>F64*E64*'Data Entry'!K64</f>
        <v>0</v>
      </c>
      <c r="J64" s="19">
        <f t="shared" si="0"/>
        <v>0</v>
      </c>
      <c r="K64" s="25">
        <f>F64*'Data Entry'!L64</f>
        <v>0</v>
      </c>
      <c r="L64" s="19">
        <f t="shared" si="1"/>
        <v>0</v>
      </c>
      <c r="M64" s="20">
        <f>IF(AND(1&lt;'Data Entry'!O64,16&gt;'Data Entry'!O64),0.6,IF(AND(15&lt;'Data Entry'!O64,31&gt;'Data Entry'!O64),0.5,IF(AND(30&lt;'Data Entry'!O64,61&gt;'Data Entry'!O64),0.4,IF(AND(60&lt;'Data Entry'!O64,121&gt;'Data Entry'!O64),0.3,IF(AND(120&lt;'Data Entry'!O64,241&gt;'Data Entry'!O64),0.2,IF(AND(240&lt;'Data Entry'!O64,481&gt;'Data Entry'!O64),0.1,0))))))</f>
        <v>0</v>
      </c>
      <c r="N64" s="16">
        <f>'BCI &amp; PEM Results'!B64</f>
        <v>0</v>
      </c>
      <c r="O64" s="16">
        <f>IF('Data Entry'!P64="y",1,0)</f>
        <v>0</v>
      </c>
      <c r="P64" s="16">
        <f>IF(AND('Data Entry'!B64=1,'Data Entry'!C64="y"),1,0)</f>
        <v>0</v>
      </c>
      <c r="Q64" s="16">
        <f>IF(AND('Data Entry'!B64=1,'Intermediate Calculations'!P64=0),1,0)</f>
        <v>0</v>
      </c>
      <c r="R64" s="16">
        <f>5.0606+(0.4076*(0.25*'BCI &amp; PEM Results'!H64+'BCI &amp; PEM Results'!N64))-(0.5275*'Intermediate Calculations'!O64)-(4.2064*'Intermediate Calculations'!N64)+(0.6246*(-0.33+'BCI &amp; PEM Results'!C64))-(0.3358*('BCI &amp; PEM Results'!C64+'BCI &amp; PEM Results'!D64-0.65))+(0.9509*'Intermediate Calculations'!P64)+(0.06799*E64*'Data Entry'!K64*100)</f>
        <v>5.75330134</v>
      </c>
      <c r="S64" s="18">
        <f t="shared" si="4"/>
        <v>315.2296245235946</v>
      </c>
    </row>
    <row r="65" spans="1:19" ht="12.75">
      <c r="A65" s="39">
        <f>'Data Entry'!A65</f>
        <v>0</v>
      </c>
      <c r="B65" s="26">
        <v>0.1</v>
      </c>
      <c r="C65" s="31">
        <v>0.55</v>
      </c>
      <c r="D65" s="31" t="e">
        <f>1/'Data Entry'!B65</f>
        <v>#DIV/0!</v>
      </c>
      <c r="E65" s="31">
        <f>IF('Data Entry'!B65&gt;1,0.8,1)</f>
        <v>1</v>
      </c>
      <c r="F65" s="20">
        <f>B65*C65*'Data Entry'!J65</f>
        <v>0</v>
      </c>
      <c r="G65" s="25" t="e">
        <f t="shared" si="2"/>
        <v>#DIV/0!</v>
      </c>
      <c r="H65" s="25" t="e">
        <f t="shared" si="3"/>
        <v>#DIV/0!</v>
      </c>
      <c r="I65" s="25">
        <f>F65*E65*'Data Entry'!K65</f>
        <v>0</v>
      </c>
      <c r="J65" s="19">
        <f t="shared" si="0"/>
        <v>0</v>
      </c>
      <c r="K65" s="25">
        <f>F65*'Data Entry'!L65</f>
        <v>0</v>
      </c>
      <c r="L65" s="19">
        <f t="shared" si="1"/>
        <v>0</v>
      </c>
      <c r="M65" s="20">
        <f>IF(AND(1&lt;'Data Entry'!O65,16&gt;'Data Entry'!O65),0.6,IF(AND(15&lt;'Data Entry'!O65,31&gt;'Data Entry'!O65),0.5,IF(AND(30&lt;'Data Entry'!O65,61&gt;'Data Entry'!O65),0.4,IF(AND(60&lt;'Data Entry'!O65,121&gt;'Data Entry'!O65),0.3,IF(AND(120&lt;'Data Entry'!O65,241&gt;'Data Entry'!O65),0.2,IF(AND(240&lt;'Data Entry'!O65,481&gt;'Data Entry'!O65),0.1,0))))))</f>
        <v>0</v>
      </c>
      <c r="N65" s="16">
        <f>'BCI &amp; PEM Results'!B65</f>
        <v>0</v>
      </c>
      <c r="O65" s="16">
        <f>IF('Data Entry'!P65="y",1,0)</f>
        <v>0</v>
      </c>
      <c r="P65" s="16">
        <f>IF(AND('Data Entry'!B65=1,'Data Entry'!C65="y"),1,0)</f>
        <v>0</v>
      </c>
      <c r="Q65" s="16">
        <f>IF(AND('Data Entry'!B65=1,'Intermediate Calculations'!P65=0),1,0)</f>
        <v>0</v>
      </c>
      <c r="R65" s="16">
        <f>5.0606+(0.4076*(0.25*'BCI &amp; PEM Results'!H65+'BCI &amp; PEM Results'!N65))-(0.5275*'Intermediate Calculations'!O65)-(4.2064*'Intermediate Calculations'!N65)+(0.6246*(-0.33+'BCI &amp; PEM Results'!C65))-(0.3358*('BCI &amp; PEM Results'!C65+'BCI &amp; PEM Results'!D65-0.65))+(0.9509*'Intermediate Calculations'!P65)+(0.06799*E65*'Data Entry'!K65*100)</f>
        <v>5.75330134</v>
      </c>
      <c r="S65" s="18">
        <f t="shared" si="4"/>
        <v>315.2296245235946</v>
      </c>
    </row>
    <row r="66" spans="1:19" ht="12.75">
      <c r="A66" s="39">
        <f>'Data Entry'!A66</f>
        <v>0</v>
      </c>
      <c r="B66" s="26">
        <v>0.1</v>
      </c>
      <c r="C66" s="31">
        <v>0.55</v>
      </c>
      <c r="D66" s="31" t="e">
        <f>1/'Data Entry'!B66</f>
        <v>#DIV/0!</v>
      </c>
      <c r="E66" s="31">
        <f>IF('Data Entry'!B66&gt;1,0.8,1)</f>
        <v>1</v>
      </c>
      <c r="F66" s="20">
        <f>B66*C66*'Data Entry'!J66</f>
        <v>0</v>
      </c>
      <c r="G66" s="25" t="e">
        <f t="shared" si="2"/>
        <v>#DIV/0!</v>
      </c>
      <c r="H66" s="25" t="e">
        <f t="shared" si="3"/>
        <v>#DIV/0!</v>
      </c>
      <c r="I66" s="25">
        <f>F66*E66*'Data Entry'!K66</f>
        <v>0</v>
      </c>
      <c r="J66" s="19">
        <f t="shared" si="0"/>
        <v>0</v>
      </c>
      <c r="K66" s="25">
        <f>F66*'Data Entry'!L66</f>
        <v>0</v>
      </c>
      <c r="L66" s="19">
        <f t="shared" si="1"/>
        <v>0</v>
      </c>
      <c r="M66" s="20">
        <f>IF(AND(1&lt;'Data Entry'!O66,16&gt;'Data Entry'!O66),0.6,IF(AND(15&lt;'Data Entry'!O66,31&gt;'Data Entry'!O66),0.5,IF(AND(30&lt;'Data Entry'!O66,61&gt;'Data Entry'!O66),0.4,IF(AND(60&lt;'Data Entry'!O66,121&gt;'Data Entry'!O66),0.3,IF(AND(120&lt;'Data Entry'!O66,241&gt;'Data Entry'!O66),0.2,IF(AND(240&lt;'Data Entry'!O66,481&gt;'Data Entry'!O66),0.1,0))))))</f>
        <v>0</v>
      </c>
      <c r="N66" s="16">
        <f>'BCI &amp; PEM Results'!B66</f>
        <v>0</v>
      </c>
      <c r="O66" s="16">
        <f>IF('Data Entry'!P66="y",1,0)</f>
        <v>0</v>
      </c>
      <c r="P66" s="16">
        <f>IF(AND('Data Entry'!B66=1,'Data Entry'!C66="y"),1,0)</f>
        <v>0</v>
      </c>
      <c r="Q66" s="16">
        <f>IF(AND('Data Entry'!B66=1,'Intermediate Calculations'!P66=0),1,0)</f>
        <v>0</v>
      </c>
      <c r="R66" s="16">
        <f>5.0606+(0.4076*(0.25*'BCI &amp; PEM Results'!H66+'BCI &amp; PEM Results'!N66))-(0.5275*'Intermediate Calculations'!O66)-(4.2064*'Intermediate Calculations'!N66)+(0.6246*(-0.33+'BCI &amp; PEM Results'!C66))-(0.3358*('BCI &amp; PEM Results'!C66+'BCI &amp; PEM Results'!D66-0.65))+(0.9509*'Intermediate Calculations'!P66)+(0.06799*E66*'Data Entry'!K66*100)</f>
        <v>5.75330134</v>
      </c>
      <c r="S66" s="18">
        <f t="shared" si="4"/>
        <v>315.2296245235946</v>
      </c>
    </row>
    <row r="67" spans="1:19" ht="12.75">
      <c r="A67" s="39">
        <f>'Data Entry'!A67</f>
        <v>0</v>
      </c>
      <c r="B67" s="26">
        <v>0.1</v>
      </c>
      <c r="C67" s="31">
        <v>0.55</v>
      </c>
      <c r="D67" s="31" t="e">
        <f>1/'Data Entry'!B67</f>
        <v>#DIV/0!</v>
      </c>
      <c r="E67" s="31">
        <f>IF('Data Entry'!B67&gt;1,0.8,1)</f>
        <v>1</v>
      </c>
      <c r="F67" s="20">
        <f>B67*C67*'Data Entry'!J67</f>
        <v>0</v>
      </c>
      <c r="G67" s="25" t="e">
        <f t="shared" si="2"/>
        <v>#DIV/0!</v>
      </c>
      <c r="H67" s="25" t="e">
        <f t="shared" si="3"/>
        <v>#DIV/0!</v>
      </c>
      <c r="I67" s="25">
        <f>F67*E67*'Data Entry'!K67</f>
        <v>0</v>
      </c>
      <c r="J67" s="19">
        <f t="shared" si="0"/>
        <v>0</v>
      </c>
      <c r="K67" s="25">
        <f>F67*'Data Entry'!L67</f>
        <v>0</v>
      </c>
      <c r="L67" s="19">
        <f t="shared" si="1"/>
        <v>0</v>
      </c>
      <c r="M67" s="20">
        <f>IF(AND(1&lt;'Data Entry'!O67,16&gt;'Data Entry'!O67),0.6,IF(AND(15&lt;'Data Entry'!O67,31&gt;'Data Entry'!O67),0.5,IF(AND(30&lt;'Data Entry'!O67,61&gt;'Data Entry'!O67),0.4,IF(AND(60&lt;'Data Entry'!O67,121&gt;'Data Entry'!O67),0.3,IF(AND(120&lt;'Data Entry'!O67,241&gt;'Data Entry'!O67),0.2,IF(AND(240&lt;'Data Entry'!O67,481&gt;'Data Entry'!O67),0.1,0))))))</f>
        <v>0</v>
      </c>
      <c r="N67" s="16">
        <f>'BCI &amp; PEM Results'!B67</f>
        <v>0</v>
      </c>
      <c r="O67" s="16">
        <f>IF('Data Entry'!P67="y",1,0)</f>
        <v>0</v>
      </c>
      <c r="P67" s="16">
        <f>IF(AND('Data Entry'!B67=1,'Data Entry'!C67="y"),1,0)</f>
        <v>0</v>
      </c>
      <c r="Q67" s="16">
        <f>IF(AND('Data Entry'!B67=1,'Intermediate Calculations'!P67=0),1,0)</f>
        <v>0</v>
      </c>
      <c r="R67" s="16">
        <f>5.0606+(0.4076*(0.25*'BCI &amp; PEM Results'!H67+'BCI &amp; PEM Results'!N67))-(0.5275*'Intermediate Calculations'!O67)-(4.2064*'Intermediate Calculations'!N67)+(0.6246*(-0.33+'BCI &amp; PEM Results'!C67))-(0.3358*('BCI &amp; PEM Results'!C67+'BCI &amp; PEM Results'!D67-0.65))+(0.9509*'Intermediate Calculations'!P67)+(0.06799*E67*'Data Entry'!K67*100)</f>
        <v>5.75330134</v>
      </c>
      <c r="S67" s="18">
        <f t="shared" si="4"/>
        <v>315.2296245235946</v>
      </c>
    </row>
    <row r="68" spans="1:19" ht="12.75">
      <c r="A68" s="39">
        <f>'Data Entry'!A68</f>
        <v>0</v>
      </c>
      <c r="B68" s="26">
        <v>0.1</v>
      </c>
      <c r="C68" s="31">
        <v>0.55</v>
      </c>
      <c r="D68" s="31" t="e">
        <f>1/'Data Entry'!B68</f>
        <v>#DIV/0!</v>
      </c>
      <c r="E68" s="31">
        <f>IF('Data Entry'!B68&gt;1,0.8,1)</f>
        <v>1</v>
      </c>
      <c r="F68" s="20">
        <f>B68*C68*'Data Entry'!J68</f>
        <v>0</v>
      </c>
      <c r="G68" s="25" t="e">
        <f t="shared" si="2"/>
        <v>#DIV/0!</v>
      </c>
      <c r="H68" s="25" t="e">
        <f t="shared" si="3"/>
        <v>#DIV/0!</v>
      </c>
      <c r="I68" s="25">
        <f>F68*E68*'Data Entry'!K68</f>
        <v>0</v>
      </c>
      <c r="J68" s="19">
        <f aca="true" t="shared" si="5" ref="J68:J131">IF(I68&gt;119,0.5,IF(I68&gt;59,0.4,IF(I68&gt;29,0.3,IF(I68&gt;19,0.2,IF(I68&gt;9,0.1,0)))))</f>
        <v>0</v>
      </c>
      <c r="K68" s="25">
        <f>F68*'Data Entry'!L68</f>
        <v>0</v>
      </c>
      <c r="L68" s="19">
        <f aca="true" t="shared" si="6" ref="L68:L131">IF(K68=0,0,IF(K68&gt;269,0.1,0))</f>
        <v>0</v>
      </c>
      <c r="M68" s="20">
        <f>IF(AND(1&lt;'Data Entry'!O68,16&gt;'Data Entry'!O68),0.6,IF(AND(15&lt;'Data Entry'!O68,31&gt;'Data Entry'!O68),0.5,IF(AND(30&lt;'Data Entry'!O68,61&gt;'Data Entry'!O68),0.4,IF(AND(60&lt;'Data Entry'!O68,121&gt;'Data Entry'!O68),0.3,IF(AND(120&lt;'Data Entry'!O68,241&gt;'Data Entry'!O68),0.2,IF(AND(240&lt;'Data Entry'!O68,481&gt;'Data Entry'!O68),0.1,0))))))</f>
        <v>0</v>
      </c>
      <c r="N68" s="16">
        <f>'BCI &amp; PEM Results'!B68</f>
        <v>0</v>
      </c>
      <c r="O68" s="16">
        <f>IF('Data Entry'!P68="y",1,0)</f>
        <v>0</v>
      </c>
      <c r="P68" s="16">
        <f>IF(AND('Data Entry'!B68=1,'Data Entry'!C68="y"),1,0)</f>
        <v>0</v>
      </c>
      <c r="Q68" s="16">
        <f>IF(AND('Data Entry'!B68=1,'Intermediate Calculations'!P68=0),1,0)</f>
        <v>0</v>
      </c>
      <c r="R68" s="16">
        <f>5.0606+(0.4076*(0.25*'BCI &amp; PEM Results'!H68+'BCI &amp; PEM Results'!N68))-(0.5275*'Intermediate Calculations'!O68)-(4.2064*'Intermediate Calculations'!N68)+(0.6246*(-0.33+'BCI &amp; PEM Results'!C68))-(0.3358*('BCI &amp; PEM Results'!C68+'BCI &amp; PEM Results'!D68-0.65))+(0.9509*'Intermediate Calculations'!P68)+(0.06799*E68*'Data Entry'!K68*100)</f>
        <v>5.75330134</v>
      </c>
      <c r="S68" s="18">
        <f t="shared" si="4"/>
        <v>315.2296245235946</v>
      </c>
    </row>
    <row r="69" spans="1:19" ht="12.75">
      <c r="A69" s="39">
        <f>'Data Entry'!A69</f>
        <v>0</v>
      </c>
      <c r="B69" s="26">
        <v>0.1</v>
      </c>
      <c r="C69" s="31">
        <v>0.55</v>
      </c>
      <c r="D69" s="31" t="e">
        <f>1/'Data Entry'!B69</f>
        <v>#DIV/0!</v>
      </c>
      <c r="E69" s="31">
        <f>IF('Data Entry'!B69&gt;1,0.8,1)</f>
        <v>1</v>
      </c>
      <c r="F69" s="20">
        <f>B69*C69*'Data Entry'!J69</f>
        <v>0</v>
      </c>
      <c r="G69" s="25" t="e">
        <f aca="true" t="shared" si="7" ref="G69:G132">F69*D69</f>
        <v>#DIV/0!</v>
      </c>
      <c r="H69" s="25" t="e">
        <f aca="true" t="shared" si="8" ref="H69:H132">F69-G69</f>
        <v>#DIV/0!</v>
      </c>
      <c r="I69" s="25">
        <f>F69*E69*'Data Entry'!K69</f>
        <v>0</v>
      </c>
      <c r="J69" s="19">
        <f t="shared" si="5"/>
        <v>0</v>
      </c>
      <c r="K69" s="25">
        <f>F69*'Data Entry'!L69</f>
        <v>0</v>
      </c>
      <c r="L69" s="19">
        <f t="shared" si="6"/>
        <v>0</v>
      </c>
      <c r="M69" s="20">
        <f>IF(AND(1&lt;'Data Entry'!O69,16&gt;'Data Entry'!O69),0.6,IF(AND(15&lt;'Data Entry'!O69,31&gt;'Data Entry'!O69),0.5,IF(AND(30&lt;'Data Entry'!O69,61&gt;'Data Entry'!O69),0.4,IF(AND(60&lt;'Data Entry'!O69,121&gt;'Data Entry'!O69),0.3,IF(AND(120&lt;'Data Entry'!O69,241&gt;'Data Entry'!O69),0.2,IF(AND(240&lt;'Data Entry'!O69,481&gt;'Data Entry'!O69),0.1,0))))))</f>
        <v>0</v>
      </c>
      <c r="N69" s="16">
        <f>'BCI &amp; PEM Results'!B69</f>
        <v>0</v>
      </c>
      <c r="O69" s="16">
        <f>IF('Data Entry'!P69="y",1,0)</f>
        <v>0</v>
      </c>
      <c r="P69" s="16">
        <f>IF(AND('Data Entry'!B69=1,'Data Entry'!C69="y"),1,0)</f>
        <v>0</v>
      </c>
      <c r="Q69" s="16">
        <f>IF(AND('Data Entry'!B69=1,'Intermediate Calculations'!P69=0),1,0)</f>
        <v>0</v>
      </c>
      <c r="R69" s="16">
        <f>5.0606+(0.4076*(0.25*'BCI &amp; PEM Results'!H69+'BCI &amp; PEM Results'!N69))-(0.5275*'Intermediate Calculations'!O69)-(4.2064*'Intermediate Calculations'!N69)+(0.6246*(-0.33+'BCI &amp; PEM Results'!C69))-(0.3358*('BCI &amp; PEM Results'!C69+'BCI &amp; PEM Results'!D69-0.65))+(0.9509*'Intermediate Calculations'!P69)+(0.06799*E69*'Data Entry'!K69*100)</f>
        <v>5.75330134</v>
      </c>
      <c r="S69" s="18">
        <f aca="true" t="shared" si="9" ref="S69:S132">EXP(R69)</f>
        <v>315.2296245235946</v>
      </c>
    </row>
    <row r="70" spans="1:19" ht="12.75">
      <c r="A70" s="39">
        <f>'Data Entry'!A70</f>
        <v>0</v>
      </c>
      <c r="B70" s="26">
        <v>0.1</v>
      </c>
      <c r="C70" s="31">
        <v>0.55</v>
      </c>
      <c r="D70" s="31" t="e">
        <f>1/'Data Entry'!B70</f>
        <v>#DIV/0!</v>
      </c>
      <c r="E70" s="31">
        <f>IF('Data Entry'!B70&gt;1,0.8,1)</f>
        <v>1</v>
      </c>
      <c r="F70" s="20">
        <f>B70*C70*'Data Entry'!J70</f>
        <v>0</v>
      </c>
      <c r="G70" s="25" t="e">
        <f t="shared" si="7"/>
        <v>#DIV/0!</v>
      </c>
      <c r="H70" s="25" t="e">
        <f t="shared" si="8"/>
        <v>#DIV/0!</v>
      </c>
      <c r="I70" s="25">
        <f>F70*E70*'Data Entry'!K70</f>
        <v>0</v>
      </c>
      <c r="J70" s="19">
        <f t="shared" si="5"/>
        <v>0</v>
      </c>
      <c r="K70" s="25">
        <f>F70*'Data Entry'!L70</f>
        <v>0</v>
      </c>
      <c r="L70" s="19">
        <f t="shared" si="6"/>
        <v>0</v>
      </c>
      <c r="M70" s="20">
        <f>IF(AND(1&lt;'Data Entry'!O70,16&gt;'Data Entry'!O70),0.6,IF(AND(15&lt;'Data Entry'!O70,31&gt;'Data Entry'!O70),0.5,IF(AND(30&lt;'Data Entry'!O70,61&gt;'Data Entry'!O70),0.4,IF(AND(60&lt;'Data Entry'!O70,121&gt;'Data Entry'!O70),0.3,IF(AND(120&lt;'Data Entry'!O70,241&gt;'Data Entry'!O70),0.2,IF(AND(240&lt;'Data Entry'!O70,481&gt;'Data Entry'!O70),0.1,0))))))</f>
        <v>0</v>
      </c>
      <c r="N70" s="16">
        <f>'BCI &amp; PEM Results'!B70</f>
        <v>0</v>
      </c>
      <c r="O70" s="16">
        <f>IF('Data Entry'!P70="y",1,0)</f>
        <v>0</v>
      </c>
      <c r="P70" s="16">
        <f>IF(AND('Data Entry'!B70=1,'Data Entry'!C70="y"),1,0)</f>
        <v>0</v>
      </c>
      <c r="Q70" s="16">
        <f>IF(AND('Data Entry'!B70=1,'Intermediate Calculations'!P70=0),1,0)</f>
        <v>0</v>
      </c>
      <c r="R70" s="16">
        <f>5.0606+(0.4076*(0.25*'BCI &amp; PEM Results'!H70+'BCI &amp; PEM Results'!N70))-(0.5275*'Intermediate Calculations'!O70)-(4.2064*'Intermediate Calculations'!N70)+(0.6246*(-0.33+'BCI &amp; PEM Results'!C70))-(0.3358*('BCI &amp; PEM Results'!C70+'BCI &amp; PEM Results'!D70-0.65))+(0.9509*'Intermediate Calculations'!P70)+(0.06799*E70*'Data Entry'!K70*100)</f>
        <v>5.75330134</v>
      </c>
      <c r="S70" s="18">
        <f t="shared" si="9"/>
        <v>315.2296245235946</v>
      </c>
    </row>
    <row r="71" spans="1:19" ht="12.75">
      <c r="A71" s="39">
        <f>'Data Entry'!A71</f>
        <v>0</v>
      </c>
      <c r="B71" s="26">
        <v>0.1</v>
      </c>
      <c r="C71" s="31">
        <v>0.55</v>
      </c>
      <c r="D71" s="31" t="e">
        <f>1/'Data Entry'!B71</f>
        <v>#DIV/0!</v>
      </c>
      <c r="E71" s="31">
        <f>IF('Data Entry'!B71&gt;1,0.8,1)</f>
        <v>1</v>
      </c>
      <c r="F71" s="20">
        <f>B71*C71*'Data Entry'!J71</f>
        <v>0</v>
      </c>
      <c r="G71" s="25" t="e">
        <f t="shared" si="7"/>
        <v>#DIV/0!</v>
      </c>
      <c r="H71" s="25" t="e">
        <f t="shared" si="8"/>
        <v>#DIV/0!</v>
      </c>
      <c r="I71" s="25">
        <f>F71*E71*'Data Entry'!K71</f>
        <v>0</v>
      </c>
      <c r="J71" s="19">
        <f t="shared" si="5"/>
        <v>0</v>
      </c>
      <c r="K71" s="25">
        <f>F71*'Data Entry'!L71</f>
        <v>0</v>
      </c>
      <c r="L71" s="19">
        <f t="shared" si="6"/>
        <v>0</v>
      </c>
      <c r="M71" s="20">
        <f>IF(AND(1&lt;'Data Entry'!O71,16&gt;'Data Entry'!O71),0.6,IF(AND(15&lt;'Data Entry'!O71,31&gt;'Data Entry'!O71),0.5,IF(AND(30&lt;'Data Entry'!O71,61&gt;'Data Entry'!O71),0.4,IF(AND(60&lt;'Data Entry'!O71,121&gt;'Data Entry'!O71),0.3,IF(AND(120&lt;'Data Entry'!O71,241&gt;'Data Entry'!O71),0.2,IF(AND(240&lt;'Data Entry'!O71,481&gt;'Data Entry'!O71),0.1,0))))))</f>
        <v>0</v>
      </c>
      <c r="N71" s="16">
        <f>'BCI &amp; PEM Results'!B71</f>
        <v>0</v>
      </c>
      <c r="O71" s="16">
        <f>IF('Data Entry'!P71="y",1,0)</f>
        <v>0</v>
      </c>
      <c r="P71" s="16">
        <f>IF(AND('Data Entry'!B71=1,'Data Entry'!C71="y"),1,0)</f>
        <v>0</v>
      </c>
      <c r="Q71" s="16">
        <f>IF(AND('Data Entry'!B71=1,'Intermediate Calculations'!P71=0),1,0)</f>
        <v>0</v>
      </c>
      <c r="R71" s="16">
        <f>5.0606+(0.4076*(0.25*'BCI &amp; PEM Results'!H71+'BCI &amp; PEM Results'!N71))-(0.5275*'Intermediate Calculations'!O71)-(4.2064*'Intermediate Calculations'!N71)+(0.6246*(-0.33+'BCI &amp; PEM Results'!C71))-(0.3358*('BCI &amp; PEM Results'!C71+'BCI &amp; PEM Results'!D71-0.65))+(0.9509*'Intermediate Calculations'!P71)+(0.06799*E71*'Data Entry'!K71*100)</f>
        <v>5.75330134</v>
      </c>
      <c r="S71" s="18">
        <f t="shared" si="9"/>
        <v>315.2296245235946</v>
      </c>
    </row>
    <row r="72" spans="1:19" ht="12.75">
      <c r="A72" s="39">
        <f>'Data Entry'!A72</f>
        <v>0</v>
      </c>
      <c r="B72" s="26">
        <v>0.1</v>
      </c>
      <c r="C72" s="31">
        <v>0.55</v>
      </c>
      <c r="D72" s="31" t="e">
        <f>1/'Data Entry'!B72</f>
        <v>#DIV/0!</v>
      </c>
      <c r="E72" s="31">
        <f>IF('Data Entry'!B72&gt;1,0.8,1)</f>
        <v>1</v>
      </c>
      <c r="F72" s="20">
        <f>B72*C72*'Data Entry'!J72</f>
        <v>0</v>
      </c>
      <c r="G72" s="25" t="e">
        <f t="shared" si="7"/>
        <v>#DIV/0!</v>
      </c>
      <c r="H72" s="25" t="e">
        <f t="shared" si="8"/>
        <v>#DIV/0!</v>
      </c>
      <c r="I72" s="25">
        <f>F72*E72*'Data Entry'!K72</f>
        <v>0</v>
      </c>
      <c r="J72" s="19">
        <f t="shared" si="5"/>
        <v>0</v>
      </c>
      <c r="K72" s="25">
        <f>F72*'Data Entry'!L72</f>
        <v>0</v>
      </c>
      <c r="L72" s="19">
        <f t="shared" si="6"/>
        <v>0</v>
      </c>
      <c r="M72" s="20">
        <f>IF(AND(1&lt;'Data Entry'!O72,16&gt;'Data Entry'!O72),0.6,IF(AND(15&lt;'Data Entry'!O72,31&gt;'Data Entry'!O72),0.5,IF(AND(30&lt;'Data Entry'!O72,61&gt;'Data Entry'!O72),0.4,IF(AND(60&lt;'Data Entry'!O72,121&gt;'Data Entry'!O72),0.3,IF(AND(120&lt;'Data Entry'!O72,241&gt;'Data Entry'!O72),0.2,IF(AND(240&lt;'Data Entry'!O72,481&gt;'Data Entry'!O72),0.1,0))))))</f>
        <v>0</v>
      </c>
      <c r="N72" s="16">
        <f>'BCI &amp; PEM Results'!B72</f>
        <v>0</v>
      </c>
      <c r="O72" s="16">
        <f>IF('Data Entry'!P72="y",1,0)</f>
        <v>0</v>
      </c>
      <c r="P72" s="16">
        <f>IF(AND('Data Entry'!B72=1,'Data Entry'!C72="y"),1,0)</f>
        <v>0</v>
      </c>
      <c r="Q72" s="16">
        <f>IF(AND('Data Entry'!B72=1,'Intermediate Calculations'!P72=0),1,0)</f>
        <v>0</v>
      </c>
      <c r="R72" s="16">
        <f>5.0606+(0.4076*(0.25*'BCI &amp; PEM Results'!H72+'BCI &amp; PEM Results'!N72))-(0.5275*'Intermediate Calculations'!O72)-(4.2064*'Intermediate Calculations'!N72)+(0.6246*(-0.33+'BCI &amp; PEM Results'!C72))-(0.3358*('BCI &amp; PEM Results'!C72+'BCI &amp; PEM Results'!D72-0.65))+(0.9509*'Intermediate Calculations'!P72)+(0.06799*E72*'Data Entry'!K72*100)</f>
        <v>5.75330134</v>
      </c>
      <c r="S72" s="18">
        <f t="shared" si="9"/>
        <v>315.2296245235946</v>
      </c>
    </row>
    <row r="73" spans="1:19" ht="12.75">
      <c r="A73" s="39">
        <f>'Data Entry'!A73</f>
        <v>0</v>
      </c>
      <c r="B73" s="26">
        <v>0.1</v>
      </c>
      <c r="C73" s="31">
        <v>0.55</v>
      </c>
      <c r="D73" s="31" t="e">
        <f>1/'Data Entry'!B73</f>
        <v>#DIV/0!</v>
      </c>
      <c r="E73" s="31">
        <f>IF('Data Entry'!B73&gt;1,0.8,1)</f>
        <v>1</v>
      </c>
      <c r="F73" s="20">
        <f>B73*C73*'Data Entry'!J73</f>
        <v>0</v>
      </c>
      <c r="G73" s="25" t="e">
        <f t="shared" si="7"/>
        <v>#DIV/0!</v>
      </c>
      <c r="H73" s="25" t="e">
        <f t="shared" si="8"/>
        <v>#DIV/0!</v>
      </c>
      <c r="I73" s="25">
        <f>F73*E73*'Data Entry'!K73</f>
        <v>0</v>
      </c>
      <c r="J73" s="19">
        <f t="shared" si="5"/>
        <v>0</v>
      </c>
      <c r="K73" s="25">
        <f>F73*'Data Entry'!L73</f>
        <v>0</v>
      </c>
      <c r="L73" s="19">
        <f t="shared" si="6"/>
        <v>0</v>
      </c>
      <c r="M73" s="20">
        <f>IF(AND(1&lt;'Data Entry'!O73,16&gt;'Data Entry'!O73),0.6,IF(AND(15&lt;'Data Entry'!O73,31&gt;'Data Entry'!O73),0.5,IF(AND(30&lt;'Data Entry'!O73,61&gt;'Data Entry'!O73),0.4,IF(AND(60&lt;'Data Entry'!O73,121&gt;'Data Entry'!O73),0.3,IF(AND(120&lt;'Data Entry'!O73,241&gt;'Data Entry'!O73),0.2,IF(AND(240&lt;'Data Entry'!O73,481&gt;'Data Entry'!O73),0.1,0))))))</f>
        <v>0</v>
      </c>
      <c r="N73" s="16">
        <f>'BCI &amp; PEM Results'!B73</f>
        <v>0</v>
      </c>
      <c r="O73" s="16">
        <f>IF('Data Entry'!P73="y",1,0)</f>
        <v>0</v>
      </c>
      <c r="P73" s="16">
        <f>IF(AND('Data Entry'!B73=1,'Data Entry'!C73="y"),1,0)</f>
        <v>0</v>
      </c>
      <c r="Q73" s="16">
        <f>IF(AND('Data Entry'!B73=1,'Intermediate Calculations'!P73=0),1,0)</f>
        <v>0</v>
      </c>
      <c r="R73" s="16">
        <f>5.0606+(0.4076*(0.25*'BCI &amp; PEM Results'!H73+'BCI &amp; PEM Results'!N73))-(0.5275*'Intermediate Calculations'!O73)-(4.2064*'Intermediate Calculations'!N73)+(0.6246*(-0.33+'BCI &amp; PEM Results'!C73))-(0.3358*('BCI &amp; PEM Results'!C73+'BCI &amp; PEM Results'!D73-0.65))+(0.9509*'Intermediate Calculations'!P73)+(0.06799*E73*'Data Entry'!K73*100)</f>
        <v>5.75330134</v>
      </c>
      <c r="S73" s="18">
        <f t="shared" si="9"/>
        <v>315.2296245235946</v>
      </c>
    </row>
    <row r="74" spans="1:19" ht="12.75">
      <c r="A74" s="39">
        <f>'Data Entry'!A74</f>
        <v>0</v>
      </c>
      <c r="B74" s="26">
        <v>0.1</v>
      </c>
      <c r="C74" s="31">
        <v>0.55</v>
      </c>
      <c r="D74" s="31" t="e">
        <f>1/'Data Entry'!B74</f>
        <v>#DIV/0!</v>
      </c>
      <c r="E74" s="31">
        <f>IF('Data Entry'!B74&gt;1,0.8,1)</f>
        <v>1</v>
      </c>
      <c r="F74" s="20">
        <f>B74*C74*'Data Entry'!J74</f>
        <v>0</v>
      </c>
      <c r="G74" s="25" t="e">
        <f t="shared" si="7"/>
        <v>#DIV/0!</v>
      </c>
      <c r="H74" s="25" t="e">
        <f t="shared" si="8"/>
        <v>#DIV/0!</v>
      </c>
      <c r="I74" s="25">
        <f>F74*E74*'Data Entry'!K74</f>
        <v>0</v>
      </c>
      <c r="J74" s="19">
        <f t="shared" si="5"/>
        <v>0</v>
      </c>
      <c r="K74" s="25">
        <f>F74*'Data Entry'!L74</f>
        <v>0</v>
      </c>
      <c r="L74" s="19">
        <f t="shared" si="6"/>
        <v>0</v>
      </c>
      <c r="M74" s="20">
        <f>IF(AND(1&lt;'Data Entry'!O74,16&gt;'Data Entry'!O74),0.6,IF(AND(15&lt;'Data Entry'!O74,31&gt;'Data Entry'!O74),0.5,IF(AND(30&lt;'Data Entry'!O74,61&gt;'Data Entry'!O74),0.4,IF(AND(60&lt;'Data Entry'!O74,121&gt;'Data Entry'!O74),0.3,IF(AND(120&lt;'Data Entry'!O74,241&gt;'Data Entry'!O74),0.2,IF(AND(240&lt;'Data Entry'!O74,481&gt;'Data Entry'!O74),0.1,0))))))</f>
        <v>0</v>
      </c>
      <c r="N74" s="16">
        <f>'BCI &amp; PEM Results'!B74</f>
        <v>0</v>
      </c>
      <c r="O74" s="16">
        <f>IF('Data Entry'!P74="y",1,0)</f>
        <v>0</v>
      </c>
      <c r="P74" s="16">
        <f>IF(AND('Data Entry'!B74=1,'Data Entry'!C74="y"),1,0)</f>
        <v>0</v>
      </c>
      <c r="Q74" s="16">
        <f>IF(AND('Data Entry'!B74=1,'Intermediate Calculations'!P74=0),1,0)</f>
        <v>0</v>
      </c>
      <c r="R74" s="16">
        <f>5.0606+(0.4076*(0.25*'BCI &amp; PEM Results'!H74+'BCI &amp; PEM Results'!N74))-(0.5275*'Intermediate Calculations'!O74)-(4.2064*'Intermediate Calculations'!N74)+(0.6246*(-0.33+'BCI &amp; PEM Results'!C74))-(0.3358*('BCI &amp; PEM Results'!C74+'BCI &amp; PEM Results'!D74-0.65))+(0.9509*'Intermediate Calculations'!P74)+(0.06799*E74*'Data Entry'!K74*100)</f>
        <v>5.75330134</v>
      </c>
      <c r="S74" s="18">
        <f t="shared" si="9"/>
        <v>315.2296245235946</v>
      </c>
    </row>
    <row r="75" spans="1:19" ht="12.75">
      <c r="A75" s="39">
        <f>'Data Entry'!A75</f>
        <v>0</v>
      </c>
      <c r="B75" s="26">
        <v>0.1</v>
      </c>
      <c r="C75" s="31">
        <v>0.55</v>
      </c>
      <c r="D75" s="31" t="e">
        <f>1/'Data Entry'!B75</f>
        <v>#DIV/0!</v>
      </c>
      <c r="E75" s="31">
        <f>IF('Data Entry'!B75&gt;1,0.8,1)</f>
        <v>1</v>
      </c>
      <c r="F75" s="20">
        <f>B75*C75*'Data Entry'!J75</f>
        <v>0</v>
      </c>
      <c r="G75" s="25" t="e">
        <f t="shared" si="7"/>
        <v>#DIV/0!</v>
      </c>
      <c r="H75" s="25" t="e">
        <f t="shared" si="8"/>
        <v>#DIV/0!</v>
      </c>
      <c r="I75" s="25">
        <f>F75*E75*'Data Entry'!K75</f>
        <v>0</v>
      </c>
      <c r="J75" s="19">
        <f t="shared" si="5"/>
        <v>0</v>
      </c>
      <c r="K75" s="25">
        <f>F75*'Data Entry'!L75</f>
        <v>0</v>
      </c>
      <c r="L75" s="19">
        <f t="shared" si="6"/>
        <v>0</v>
      </c>
      <c r="M75" s="20">
        <f>IF(AND(1&lt;'Data Entry'!O75,16&gt;'Data Entry'!O75),0.6,IF(AND(15&lt;'Data Entry'!O75,31&gt;'Data Entry'!O75),0.5,IF(AND(30&lt;'Data Entry'!O75,61&gt;'Data Entry'!O75),0.4,IF(AND(60&lt;'Data Entry'!O75,121&gt;'Data Entry'!O75),0.3,IF(AND(120&lt;'Data Entry'!O75,241&gt;'Data Entry'!O75),0.2,IF(AND(240&lt;'Data Entry'!O75,481&gt;'Data Entry'!O75),0.1,0))))))</f>
        <v>0</v>
      </c>
      <c r="N75" s="16">
        <f>'BCI &amp; PEM Results'!B75</f>
        <v>0</v>
      </c>
      <c r="O75" s="16">
        <f>IF('Data Entry'!P75="y",1,0)</f>
        <v>0</v>
      </c>
      <c r="P75" s="16">
        <f>IF(AND('Data Entry'!B75=1,'Data Entry'!C75="y"),1,0)</f>
        <v>0</v>
      </c>
      <c r="Q75" s="16">
        <f>IF(AND('Data Entry'!B75=1,'Intermediate Calculations'!P75=0),1,0)</f>
        <v>0</v>
      </c>
      <c r="R75" s="16">
        <f>5.0606+(0.4076*(0.25*'BCI &amp; PEM Results'!H75+'BCI &amp; PEM Results'!N75))-(0.5275*'Intermediate Calculations'!O75)-(4.2064*'Intermediate Calculations'!N75)+(0.6246*(-0.33+'BCI &amp; PEM Results'!C75))-(0.3358*('BCI &amp; PEM Results'!C75+'BCI &amp; PEM Results'!D75-0.65))+(0.9509*'Intermediate Calculations'!P75)+(0.06799*E75*'Data Entry'!K75*100)</f>
        <v>5.75330134</v>
      </c>
      <c r="S75" s="18">
        <f t="shared" si="9"/>
        <v>315.2296245235946</v>
      </c>
    </row>
    <row r="76" spans="1:19" ht="12.75">
      <c r="A76" s="39">
        <f>'Data Entry'!A76</f>
        <v>0</v>
      </c>
      <c r="B76" s="26">
        <v>0.1</v>
      </c>
      <c r="C76" s="31">
        <v>0.55</v>
      </c>
      <c r="D76" s="31" t="e">
        <f>1/'Data Entry'!B76</f>
        <v>#DIV/0!</v>
      </c>
      <c r="E76" s="31">
        <f>IF('Data Entry'!B76&gt;1,0.8,1)</f>
        <v>1</v>
      </c>
      <c r="F76" s="20">
        <f>B76*C76*'Data Entry'!J76</f>
        <v>0</v>
      </c>
      <c r="G76" s="25" t="e">
        <f t="shared" si="7"/>
        <v>#DIV/0!</v>
      </c>
      <c r="H76" s="25" t="e">
        <f t="shared" si="8"/>
        <v>#DIV/0!</v>
      </c>
      <c r="I76" s="25">
        <f>F76*E76*'Data Entry'!K76</f>
        <v>0</v>
      </c>
      <c r="J76" s="19">
        <f t="shared" si="5"/>
        <v>0</v>
      </c>
      <c r="K76" s="25">
        <f>F76*'Data Entry'!L76</f>
        <v>0</v>
      </c>
      <c r="L76" s="19">
        <f t="shared" si="6"/>
        <v>0</v>
      </c>
      <c r="M76" s="20">
        <f>IF(AND(1&lt;'Data Entry'!O76,16&gt;'Data Entry'!O76),0.6,IF(AND(15&lt;'Data Entry'!O76,31&gt;'Data Entry'!O76),0.5,IF(AND(30&lt;'Data Entry'!O76,61&gt;'Data Entry'!O76),0.4,IF(AND(60&lt;'Data Entry'!O76,121&gt;'Data Entry'!O76),0.3,IF(AND(120&lt;'Data Entry'!O76,241&gt;'Data Entry'!O76),0.2,IF(AND(240&lt;'Data Entry'!O76,481&gt;'Data Entry'!O76),0.1,0))))))</f>
        <v>0</v>
      </c>
      <c r="N76" s="16">
        <f>'BCI &amp; PEM Results'!B76</f>
        <v>0</v>
      </c>
      <c r="O76" s="16">
        <f>IF('Data Entry'!P76="y",1,0)</f>
        <v>0</v>
      </c>
      <c r="P76" s="16">
        <f>IF(AND('Data Entry'!B76=1,'Data Entry'!C76="y"),1,0)</f>
        <v>0</v>
      </c>
      <c r="Q76" s="16">
        <f>IF(AND('Data Entry'!B76=1,'Intermediate Calculations'!P76=0),1,0)</f>
        <v>0</v>
      </c>
      <c r="R76" s="16">
        <f>5.0606+(0.4076*(0.25*'BCI &amp; PEM Results'!H76+'BCI &amp; PEM Results'!N76))-(0.5275*'Intermediate Calculations'!O76)-(4.2064*'Intermediate Calculations'!N76)+(0.6246*(-0.33+'BCI &amp; PEM Results'!C76))-(0.3358*('BCI &amp; PEM Results'!C76+'BCI &amp; PEM Results'!D76-0.65))+(0.9509*'Intermediate Calculations'!P76)+(0.06799*E76*'Data Entry'!K76*100)</f>
        <v>5.75330134</v>
      </c>
      <c r="S76" s="18">
        <f t="shared" si="9"/>
        <v>315.2296245235946</v>
      </c>
    </row>
    <row r="77" spans="1:19" ht="12.75">
      <c r="A77" s="39">
        <f>'Data Entry'!A77</f>
        <v>0</v>
      </c>
      <c r="B77" s="26">
        <v>0.1</v>
      </c>
      <c r="C77" s="31">
        <v>0.55</v>
      </c>
      <c r="D77" s="31" t="e">
        <f>1/'Data Entry'!B77</f>
        <v>#DIV/0!</v>
      </c>
      <c r="E77" s="31">
        <f>IF('Data Entry'!B77&gt;1,0.8,1)</f>
        <v>1</v>
      </c>
      <c r="F77" s="20">
        <f>B77*C77*'Data Entry'!J77</f>
        <v>0</v>
      </c>
      <c r="G77" s="25" t="e">
        <f t="shared" si="7"/>
        <v>#DIV/0!</v>
      </c>
      <c r="H77" s="25" t="e">
        <f t="shared" si="8"/>
        <v>#DIV/0!</v>
      </c>
      <c r="I77" s="25">
        <f>F77*E77*'Data Entry'!K77</f>
        <v>0</v>
      </c>
      <c r="J77" s="19">
        <f t="shared" si="5"/>
        <v>0</v>
      </c>
      <c r="K77" s="25">
        <f>F77*'Data Entry'!L77</f>
        <v>0</v>
      </c>
      <c r="L77" s="19">
        <f t="shared" si="6"/>
        <v>0</v>
      </c>
      <c r="M77" s="20">
        <f>IF(AND(1&lt;'Data Entry'!O77,16&gt;'Data Entry'!O77),0.6,IF(AND(15&lt;'Data Entry'!O77,31&gt;'Data Entry'!O77),0.5,IF(AND(30&lt;'Data Entry'!O77,61&gt;'Data Entry'!O77),0.4,IF(AND(60&lt;'Data Entry'!O77,121&gt;'Data Entry'!O77),0.3,IF(AND(120&lt;'Data Entry'!O77,241&gt;'Data Entry'!O77),0.2,IF(AND(240&lt;'Data Entry'!O77,481&gt;'Data Entry'!O77),0.1,0))))))</f>
        <v>0</v>
      </c>
      <c r="N77" s="16">
        <f>'BCI &amp; PEM Results'!B77</f>
        <v>0</v>
      </c>
      <c r="O77" s="16">
        <f>IF('Data Entry'!P77="y",1,0)</f>
        <v>0</v>
      </c>
      <c r="P77" s="16">
        <f>IF(AND('Data Entry'!B77=1,'Data Entry'!C77="y"),1,0)</f>
        <v>0</v>
      </c>
      <c r="Q77" s="16">
        <f>IF(AND('Data Entry'!B77=1,'Intermediate Calculations'!P77=0),1,0)</f>
        <v>0</v>
      </c>
      <c r="R77" s="16">
        <f>5.0606+(0.4076*(0.25*'BCI &amp; PEM Results'!H77+'BCI &amp; PEM Results'!N77))-(0.5275*'Intermediate Calculations'!O77)-(4.2064*'Intermediate Calculations'!N77)+(0.6246*(-0.33+'BCI &amp; PEM Results'!C77))-(0.3358*('BCI &amp; PEM Results'!C77+'BCI &amp; PEM Results'!D77-0.65))+(0.9509*'Intermediate Calculations'!P77)+(0.06799*E77*'Data Entry'!K77*100)</f>
        <v>5.75330134</v>
      </c>
      <c r="S77" s="18">
        <f t="shared" si="9"/>
        <v>315.2296245235946</v>
      </c>
    </row>
    <row r="78" spans="1:19" ht="12.75">
      <c r="A78" s="39">
        <f>'Data Entry'!A78</f>
        <v>0</v>
      </c>
      <c r="B78" s="26">
        <v>0.1</v>
      </c>
      <c r="C78" s="31">
        <v>0.55</v>
      </c>
      <c r="D78" s="31" t="e">
        <f>1/'Data Entry'!B78</f>
        <v>#DIV/0!</v>
      </c>
      <c r="E78" s="31">
        <f>IF('Data Entry'!B78&gt;1,0.8,1)</f>
        <v>1</v>
      </c>
      <c r="F78" s="20">
        <f>B78*C78*'Data Entry'!J78</f>
        <v>0</v>
      </c>
      <c r="G78" s="25" t="e">
        <f t="shared" si="7"/>
        <v>#DIV/0!</v>
      </c>
      <c r="H78" s="25" t="e">
        <f t="shared" si="8"/>
        <v>#DIV/0!</v>
      </c>
      <c r="I78" s="25">
        <f>F78*E78*'Data Entry'!K78</f>
        <v>0</v>
      </c>
      <c r="J78" s="19">
        <f t="shared" si="5"/>
        <v>0</v>
      </c>
      <c r="K78" s="25">
        <f>F78*'Data Entry'!L78</f>
        <v>0</v>
      </c>
      <c r="L78" s="19">
        <f t="shared" si="6"/>
        <v>0</v>
      </c>
      <c r="M78" s="20">
        <f>IF(AND(1&lt;'Data Entry'!O78,16&gt;'Data Entry'!O78),0.6,IF(AND(15&lt;'Data Entry'!O78,31&gt;'Data Entry'!O78),0.5,IF(AND(30&lt;'Data Entry'!O78,61&gt;'Data Entry'!O78),0.4,IF(AND(60&lt;'Data Entry'!O78,121&gt;'Data Entry'!O78),0.3,IF(AND(120&lt;'Data Entry'!O78,241&gt;'Data Entry'!O78),0.2,IF(AND(240&lt;'Data Entry'!O78,481&gt;'Data Entry'!O78),0.1,0))))))</f>
        <v>0</v>
      </c>
      <c r="N78" s="16">
        <f>'BCI &amp; PEM Results'!B78</f>
        <v>0</v>
      </c>
      <c r="O78" s="16">
        <f>IF('Data Entry'!P78="y",1,0)</f>
        <v>0</v>
      </c>
      <c r="P78" s="16">
        <f>IF(AND('Data Entry'!B78=1,'Data Entry'!C78="y"),1,0)</f>
        <v>0</v>
      </c>
      <c r="Q78" s="16">
        <f>IF(AND('Data Entry'!B78=1,'Intermediate Calculations'!P78=0),1,0)</f>
        <v>0</v>
      </c>
      <c r="R78" s="16">
        <f>5.0606+(0.4076*(0.25*'BCI &amp; PEM Results'!H78+'BCI &amp; PEM Results'!N78))-(0.5275*'Intermediate Calculations'!O78)-(4.2064*'Intermediate Calculations'!N78)+(0.6246*(-0.33+'BCI &amp; PEM Results'!C78))-(0.3358*('BCI &amp; PEM Results'!C78+'BCI &amp; PEM Results'!D78-0.65))+(0.9509*'Intermediate Calculations'!P78)+(0.06799*E78*'Data Entry'!K78*100)</f>
        <v>5.75330134</v>
      </c>
      <c r="S78" s="18">
        <f t="shared" si="9"/>
        <v>315.2296245235946</v>
      </c>
    </row>
    <row r="79" spans="1:19" ht="12.75">
      <c r="A79" s="39">
        <f>'Data Entry'!A79</f>
        <v>0</v>
      </c>
      <c r="B79" s="26">
        <v>0.1</v>
      </c>
      <c r="C79" s="31">
        <v>0.55</v>
      </c>
      <c r="D79" s="31" t="e">
        <f>1/'Data Entry'!B79</f>
        <v>#DIV/0!</v>
      </c>
      <c r="E79" s="31">
        <f>IF('Data Entry'!B79&gt;1,0.8,1)</f>
        <v>1</v>
      </c>
      <c r="F79" s="20">
        <f>B79*C79*'Data Entry'!J79</f>
        <v>0</v>
      </c>
      <c r="G79" s="25" t="e">
        <f t="shared" si="7"/>
        <v>#DIV/0!</v>
      </c>
      <c r="H79" s="25" t="e">
        <f t="shared" si="8"/>
        <v>#DIV/0!</v>
      </c>
      <c r="I79" s="25">
        <f>F79*E79*'Data Entry'!K79</f>
        <v>0</v>
      </c>
      <c r="J79" s="19">
        <f t="shared" si="5"/>
        <v>0</v>
      </c>
      <c r="K79" s="25">
        <f>F79*'Data Entry'!L79</f>
        <v>0</v>
      </c>
      <c r="L79" s="19">
        <f t="shared" si="6"/>
        <v>0</v>
      </c>
      <c r="M79" s="20">
        <f>IF(AND(1&lt;'Data Entry'!O79,16&gt;'Data Entry'!O79),0.6,IF(AND(15&lt;'Data Entry'!O79,31&gt;'Data Entry'!O79),0.5,IF(AND(30&lt;'Data Entry'!O79,61&gt;'Data Entry'!O79),0.4,IF(AND(60&lt;'Data Entry'!O79,121&gt;'Data Entry'!O79),0.3,IF(AND(120&lt;'Data Entry'!O79,241&gt;'Data Entry'!O79),0.2,IF(AND(240&lt;'Data Entry'!O79,481&gt;'Data Entry'!O79),0.1,0))))))</f>
        <v>0</v>
      </c>
      <c r="N79" s="16">
        <f>'BCI &amp; PEM Results'!B79</f>
        <v>0</v>
      </c>
      <c r="O79" s="16">
        <f>IF('Data Entry'!P79="y",1,0)</f>
        <v>0</v>
      </c>
      <c r="P79" s="16">
        <f>IF(AND('Data Entry'!B79=1,'Data Entry'!C79="y"),1,0)</f>
        <v>0</v>
      </c>
      <c r="Q79" s="16">
        <f>IF(AND('Data Entry'!B79=1,'Intermediate Calculations'!P79=0),1,0)</f>
        <v>0</v>
      </c>
      <c r="R79" s="16">
        <f>5.0606+(0.4076*(0.25*'BCI &amp; PEM Results'!H79+'BCI &amp; PEM Results'!N79))-(0.5275*'Intermediate Calculations'!O79)-(4.2064*'Intermediate Calculations'!N79)+(0.6246*(-0.33+'BCI &amp; PEM Results'!C79))-(0.3358*('BCI &amp; PEM Results'!C79+'BCI &amp; PEM Results'!D79-0.65))+(0.9509*'Intermediate Calculations'!P79)+(0.06799*E79*'Data Entry'!K79*100)</f>
        <v>5.75330134</v>
      </c>
      <c r="S79" s="18">
        <f t="shared" si="9"/>
        <v>315.2296245235946</v>
      </c>
    </row>
    <row r="80" spans="1:19" ht="12.75">
      <c r="A80" s="39">
        <f>'Data Entry'!A80</f>
        <v>0</v>
      </c>
      <c r="B80" s="26">
        <v>0.1</v>
      </c>
      <c r="C80" s="31">
        <v>0.55</v>
      </c>
      <c r="D80" s="31" t="e">
        <f>1/'Data Entry'!B80</f>
        <v>#DIV/0!</v>
      </c>
      <c r="E80" s="31">
        <f>IF('Data Entry'!B80&gt;1,0.8,1)</f>
        <v>1</v>
      </c>
      <c r="F80" s="20">
        <f>B80*C80*'Data Entry'!J80</f>
        <v>0</v>
      </c>
      <c r="G80" s="25" t="e">
        <f t="shared" si="7"/>
        <v>#DIV/0!</v>
      </c>
      <c r="H80" s="25" t="e">
        <f t="shared" si="8"/>
        <v>#DIV/0!</v>
      </c>
      <c r="I80" s="25">
        <f>F80*E80*'Data Entry'!K80</f>
        <v>0</v>
      </c>
      <c r="J80" s="19">
        <f t="shared" si="5"/>
        <v>0</v>
      </c>
      <c r="K80" s="25">
        <f>F80*'Data Entry'!L80</f>
        <v>0</v>
      </c>
      <c r="L80" s="19">
        <f t="shared" si="6"/>
        <v>0</v>
      </c>
      <c r="M80" s="20">
        <f>IF(AND(1&lt;'Data Entry'!O80,16&gt;'Data Entry'!O80),0.6,IF(AND(15&lt;'Data Entry'!O80,31&gt;'Data Entry'!O80),0.5,IF(AND(30&lt;'Data Entry'!O80,61&gt;'Data Entry'!O80),0.4,IF(AND(60&lt;'Data Entry'!O80,121&gt;'Data Entry'!O80),0.3,IF(AND(120&lt;'Data Entry'!O80,241&gt;'Data Entry'!O80),0.2,IF(AND(240&lt;'Data Entry'!O80,481&gt;'Data Entry'!O80),0.1,0))))))</f>
        <v>0</v>
      </c>
      <c r="N80" s="16">
        <f>'BCI &amp; PEM Results'!B80</f>
        <v>0</v>
      </c>
      <c r="O80" s="16">
        <f>IF('Data Entry'!P80="y",1,0)</f>
        <v>0</v>
      </c>
      <c r="P80" s="16">
        <f>IF(AND('Data Entry'!B80=1,'Data Entry'!C80="y"),1,0)</f>
        <v>0</v>
      </c>
      <c r="Q80" s="16">
        <f>IF(AND('Data Entry'!B80=1,'Intermediate Calculations'!P80=0),1,0)</f>
        <v>0</v>
      </c>
      <c r="R80" s="16">
        <f>5.0606+(0.4076*(0.25*'BCI &amp; PEM Results'!H80+'BCI &amp; PEM Results'!N80))-(0.5275*'Intermediate Calculations'!O80)-(4.2064*'Intermediate Calculations'!N80)+(0.6246*(-0.33+'BCI &amp; PEM Results'!C80))-(0.3358*('BCI &amp; PEM Results'!C80+'BCI &amp; PEM Results'!D80-0.65))+(0.9509*'Intermediate Calculations'!P80)+(0.06799*E80*'Data Entry'!K80*100)</f>
        <v>5.75330134</v>
      </c>
      <c r="S80" s="18">
        <f t="shared" si="9"/>
        <v>315.2296245235946</v>
      </c>
    </row>
    <row r="81" spans="1:19" ht="12.75">
      <c r="A81" s="39">
        <f>'Data Entry'!A81</f>
        <v>0</v>
      </c>
      <c r="B81" s="26">
        <v>0.1</v>
      </c>
      <c r="C81" s="31">
        <v>0.55</v>
      </c>
      <c r="D81" s="31" t="e">
        <f>1/'Data Entry'!B81</f>
        <v>#DIV/0!</v>
      </c>
      <c r="E81" s="31">
        <f>IF('Data Entry'!B81&gt;1,0.8,1)</f>
        <v>1</v>
      </c>
      <c r="F81" s="20">
        <f>B81*C81*'Data Entry'!J81</f>
        <v>0</v>
      </c>
      <c r="G81" s="25" t="e">
        <f t="shared" si="7"/>
        <v>#DIV/0!</v>
      </c>
      <c r="H81" s="25" t="e">
        <f t="shared" si="8"/>
        <v>#DIV/0!</v>
      </c>
      <c r="I81" s="25">
        <f>F81*E81*'Data Entry'!K81</f>
        <v>0</v>
      </c>
      <c r="J81" s="19">
        <f t="shared" si="5"/>
        <v>0</v>
      </c>
      <c r="K81" s="25">
        <f>F81*'Data Entry'!L81</f>
        <v>0</v>
      </c>
      <c r="L81" s="19">
        <f t="shared" si="6"/>
        <v>0</v>
      </c>
      <c r="M81" s="20">
        <f>IF(AND(1&lt;'Data Entry'!O81,16&gt;'Data Entry'!O81),0.6,IF(AND(15&lt;'Data Entry'!O81,31&gt;'Data Entry'!O81),0.5,IF(AND(30&lt;'Data Entry'!O81,61&gt;'Data Entry'!O81),0.4,IF(AND(60&lt;'Data Entry'!O81,121&gt;'Data Entry'!O81),0.3,IF(AND(120&lt;'Data Entry'!O81,241&gt;'Data Entry'!O81),0.2,IF(AND(240&lt;'Data Entry'!O81,481&gt;'Data Entry'!O81),0.1,0))))))</f>
        <v>0</v>
      </c>
      <c r="N81" s="16">
        <f>'BCI &amp; PEM Results'!B81</f>
        <v>0</v>
      </c>
      <c r="O81" s="16">
        <f>IF('Data Entry'!P81="y",1,0)</f>
        <v>0</v>
      </c>
      <c r="P81" s="16">
        <f>IF(AND('Data Entry'!B81=1,'Data Entry'!C81="y"),1,0)</f>
        <v>0</v>
      </c>
      <c r="Q81" s="16">
        <f>IF(AND('Data Entry'!B81=1,'Intermediate Calculations'!P81=0),1,0)</f>
        <v>0</v>
      </c>
      <c r="R81" s="16">
        <f>5.0606+(0.4076*(0.25*'BCI &amp; PEM Results'!H81+'BCI &amp; PEM Results'!N81))-(0.5275*'Intermediate Calculations'!O81)-(4.2064*'Intermediate Calculations'!N81)+(0.6246*(-0.33+'BCI &amp; PEM Results'!C81))-(0.3358*('BCI &amp; PEM Results'!C81+'BCI &amp; PEM Results'!D81-0.65))+(0.9509*'Intermediate Calculations'!P81)+(0.06799*E81*'Data Entry'!K81*100)</f>
        <v>5.75330134</v>
      </c>
      <c r="S81" s="18">
        <f t="shared" si="9"/>
        <v>315.2296245235946</v>
      </c>
    </row>
    <row r="82" spans="1:19" ht="12.75">
      <c r="A82" s="39">
        <f>'Data Entry'!A82</f>
        <v>0</v>
      </c>
      <c r="B82" s="26">
        <v>0.1</v>
      </c>
      <c r="C82" s="31">
        <v>0.55</v>
      </c>
      <c r="D82" s="31" t="e">
        <f>1/'Data Entry'!B82</f>
        <v>#DIV/0!</v>
      </c>
      <c r="E82" s="31">
        <f>IF('Data Entry'!B82&gt;1,0.8,1)</f>
        <v>1</v>
      </c>
      <c r="F82" s="20">
        <f>B82*C82*'Data Entry'!J82</f>
        <v>0</v>
      </c>
      <c r="G82" s="25" t="e">
        <f t="shared" si="7"/>
        <v>#DIV/0!</v>
      </c>
      <c r="H82" s="25" t="e">
        <f t="shared" si="8"/>
        <v>#DIV/0!</v>
      </c>
      <c r="I82" s="25">
        <f>F82*E82*'Data Entry'!K82</f>
        <v>0</v>
      </c>
      <c r="J82" s="19">
        <f t="shared" si="5"/>
        <v>0</v>
      </c>
      <c r="K82" s="25">
        <f>F82*'Data Entry'!L82</f>
        <v>0</v>
      </c>
      <c r="L82" s="19">
        <f t="shared" si="6"/>
        <v>0</v>
      </c>
      <c r="M82" s="20">
        <f>IF(AND(1&lt;'Data Entry'!O82,16&gt;'Data Entry'!O82),0.6,IF(AND(15&lt;'Data Entry'!O82,31&gt;'Data Entry'!O82),0.5,IF(AND(30&lt;'Data Entry'!O82,61&gt;'Data Entry'!O82),0.4,IF(AND(60&lt;'Data Entry'!O82,121&gt;'Data Entry'!O82),0.3,IF(AND(120&lt;'Data Entry'!O82,241&gt;'Data Entry'!O82),0.2,IF(AND(240&lt;'Data Entry'!O82,481&gt;'Data Entry'!O82),0.1,0))))))</f>
        <v>0</v>
      </c>
      <c r="N82" s="16">
        <f>'BCI &amp; PEM Results'!B82</f>
        <v>0</v>
      </c>
      <c r="O82" s="16">
        <f>IF('Data Entry'!P82="y",1,0)</f>
        <v>0</v>
      </c>
      <c r="P82" s="16">
        <f>IF(AND('Data Entry'!B82=1,'Data Entry'!C82="y"),1,0)</f>
        <v>0</v>
      </c>
      <c r="Q82" s="16">
        <f>IF(AND('Data Entry'!B82=1,'Intermediate Calculations'!P82=0),1,0)</f>
        <v>0</v>
      </c>
      <c r="R82" s="16">
        <f>5.0606+(0.4076*(0.25*'BCI &amp; PEM Results'!H82+'BCI &amp; PEM Results'!N82))-(0.5275*'Intermediate Calculations'!O82)-(4.2064*'Intermediate Calculations'!N82)+(0.6246*(-0.33+'BCI &amp; PEM Results'!C82))-(0.3358*('BCI &amp; PEM Results'!C82+'BCI &amp; PEM Results'!D82-0.65))+(0.9509*'Intermediate Calculations'!P82)+(0.06799*E82*'Data Entry'!K82*100)</f>
        <v>5.75330134</v>
      </c>
      <c r="S82" s="18">
        <f t="shared" si="9"/>
        <v>315.2296245235946</v>
      </c>
    </row>
    <row r="83" spans="1:19" ht="12.75">
      <c r="A83" s="39">
        <f>'Data Entry'!A83</f>
        <v>0</v>
      </c>
      <c r="B83" s="26">
        <v>0.1</v>
      </c>
      <c r="C83" s="31">
        <v>0.55</v>
      </c>
      <c r="D83" s="31" t="e">
        <f>1/'Data Entry'!B83</f>
        <v>#DIV/0!</v>
      </c>
      <c r="E83" s="31">
        <f>IF('Data Entry'!B83&gt;1,0.8,1)</f>
        <v>1</v>
      </c>
      <c r="F83" s="20">
        <f>B83*C83*'Data Entry'!J83</f>
        <v>0</v>
      </c>
      <c r="G83" s="25" t="e">
        <f t="shared" si="7"/>
        <v>#DIV/0!</v>
      </c>
      <c r="H83" s="25" t="e">
        <f t="shared" si="8"/>
        <v>#DIV/0!</v>
      </c>
      <c r="I83" s="25">
        <f>F83*E83*'Data Entry'!K83</f>
        <v>0</v>
      </c>
      <c r="J83" s="19">
        <f t="shared" si="5"/>
        <v>0</v>
      </c>
      <c r="K83" s="25">
        <f>F83*'Data Entry'!L83</f>
        <v>0</v>
      </c>
      <c r="L83" s="19">
        <f t="shared" si="6"/>
        <v>0</v>
      </c>
      <c r="M83" s="20">
        <f>IF(AND(1&lt;'Data Entry'!O83,16&gt;'Data Entry'!O83),0.6,IF(AND(15&lt;'Data Entry'!O83,31&gt;'Data Entry'!O83),0.5,IF(AND(30&lt;'Data Entry'!O83,61&gt;'Data Entry'!O83),0.4,IF(AND(60&lt;'Data Entry'!O83,121&gt;'Data Entry'!O83),0.3,IF(AND(120&lt;'Data Entry'!O83,241&gt;'Data Entry'!O83),0.2,IF(AND(240&lt;'Data Entry'!O83,481&gt;'Data Entry'!O83),0.1,0))))))</f>
        <v>0</v>
      </c>
      <c r="N83" s="16">
        <f>'BCI &amp; PEM Results'!B83</f>
        <v>0</v>
      </c>
      <c r="O83" s="16">
        <f>IF('Data Entry'!P83="y",1,0)</f>
        <v>0</v>
      </c>
      <c r="P83" s="16">
        <f>IF(AND('Data Entry'!B83=1,'Data Entry'!C83="y"),1,0)</f>
        <v>0</v>
      </c>
      <c r="Q83" s="16">
        <f>IF(AND('Data Entry'!B83=1,'Intermediate Calculations'!P83=0),1,0)</f>
        <v>0</v>
      </c>
      <c r="R83" s="16">
        <f>5.0606+(0.4076*(0.25*'BCI &amp; PEM Results'!H83+'BCI &amp; PEM Results'!N83))-(0.5275*'Intermediate Calculations'!O83)-(4.2064*'Intermediate Calculations'!N83)+(0.6246*(-0.33+'BCI &amp; PEM Results'!C83))-(0.3358*('BCI &amp; PEM Results'!C83+'BCI &amp; PEM Results'!D83-0.65))+(0.9509*'Intermediate Calculations'!P83)+(0.06799*E83*'Data Entry'!K83*100)</f>
        <v>5.75330134</v>
      </c>
      <c r="S83" s="18">
        <f t="shared" si="9"/>
        <v>315.2296245235946</v>
      </c>
    </row>
    <row r="84" spans="1:19" ht="12.75">
      <c r="A84" s="39">
        <f>'Data Entry'!A84</f>
        <v>0</v>
      </c>
      <c r="B84" s="26">
        <v>0.1</v>
      </c>
      <c r="C84" s="31">
        <v>0.55</v>
      </c>
      <c r="D84" s="31" t="e">
        <f>1/'Data Entry'!B84</f>
        <v>#DIV/0!</v>
      </c>
      <c r="E84" s="31">
        <f>IF('Data Entry'!B84&gt;1,0.8,1)</f>
        <v>1</v>
      </c>
      <c r="F84" s="20">
        <f>B84*C84*'Data Entry'!J84</f>
        <v>0</v>
      </c>
      <c r="G84" s="25" t="e">
        <f t="shared" si="7"/>
        <v>#DIV/0!</v>
      </c>
      <c r="H84" s="25" t="e">
        <f t="shared" si="8"/>
        <v>#DIV/0!</v>
      </c>
      <c r="I84" s="25">
        <f>F84*E84*'Data Entry'!K84</f>
        <v>0</v>
      </c>
      <c r="J84" s="19">
        <f t="shared" si="5"/>
        <v>0</v>
      </c>
      <c r="K84" s="25">
        <f>F84*'Data Entry'!L84</f>
        <v>0</v>
      </c>
      <c r="L84" s="19">
        <f t="shared" si="6"/>
        <v>0</v>
      </c>
      <c r="M84" s="20">
        <f>IF(AND(1&lt;'Data Entry'!O84,16&gt;'Data Entry'!O84),0.6,IF(AND(15&lt;'Data Entry'!O84,31&gt;'Data Entry'!O84),0.5,IF(AND(30&lt;'Data Entry'!O84,61&gt;'Data Entry'!O84),0.4,IF(AND(60&lt;'Data Entry'!O84,121&gt;'Data Entry'!O84),0.3,IF(AND(120&lt;'Data Entry'!O84,241&gt;'Data Entry'!O84),0.2,IF(AND(240&lt;'Data Entry'!O84,481&gt;'Data Entry'!O84),0.1,0))))))</f>
        <v>0</v>
      </c>
      <c r="N84" s="16">
        <f>'BCI &amp; PEM Results'!B84</f>
        <v>0</v>
      </c>
      <c r="O84" s="16">
        <f>IF('Data Entry'!P84="y",1,0)</f>
        <v>0</v>
      </c>
      <c r="P84" s="16">
        <f>IF(AND('Data Entry'!B84=1,'Data Entry'!C84="y"),1,0)</f>
        <v>0</v>
      </c>
      <c r="Q84" s="16">
        <f>IF(AND('Data Entry'!B84=1,'Intermediate Calculations'!P84=0),1,0)</f>
        <v>0</v>
      </c>
      <c r="R84" s="16">
        <f>5.0606+(0.4076*(0.25*'BCI &amp; PEM Results'!H84+'BCI &amp; PEM Results'!N84))-(0.5275*'Intermediate Calculations'!O84)-(4.2064*'Intermediate Calculations'!N84)+(0.6246*(-0.33+'BCI &amp; PEM Results'!C84))-(0.3358*('BCI &amp; PEM Results'!C84+'BCI &amp; PEM Results'!D84-0.65))+(0.9509*'Intermediate Calculations'!P84)+(0.06799*E84*'Data Entry'!K84*100)</f>
        <v>5.75330134</v>
      </c>
      <c r="S84" s="18">
        <f t="shared" si="9"/>
        <v>315.2296245235946</v>
      </c>
    </row>
    <row r="85" spans="1:19" ht="12.75">
      <c r="A85" s="39">
        <f>'Data Entry'!A85</f>
        <v>0</v>
      </c>
      <c r="B85" s="26">
        <v>0.1</v>
      </c>
      <c r="C85" s="31">
        <v>0.55</v>
      </c>
      <c r="D85" s="31" t="e">
        <f>1/'Data Entry'!B85</f>
        <v>#DIV/0!</v>
      </c>
      <c r="E85" s="31">
        <f>IF('Data Entry'!B85&gt;1,0.8,1)</f>
        <v>1</v>
      </c>
      <c r="F85" s="20">
        <f>B85*C85*'Data Entry'!J85</f>
        <v>0</v>
      </c>
      <c r="G85" s="25" t="e">
        <f t="shared" si="7"/>
        <v>#DIV/0!</v>
      </c>
      <c r="H85" s="25" t="e">
        <f t="shared" si="8"/>
        <v>#DIV/0!</v>
      </c>
      <c r="I85" s="25">
        <f>F85*E85*'Data Entry'!K85</f>
        <v>0</v>
      </c>
      <c r="J85" s="19">
        <f t="shared" si="5"/>
        <v>0</v>
      </c>
      <c r="K85" s="25">
        <f>F85*'Data Entry'!L85</f>
        <v>0</v>
      </c>
      <c r="L85" s="19">
        <f t="shared" si="6"/>
        <v>0</v>
      </c>
      <c r="M85" s="20">
        <f>IF(AND(1&lt;'Data Entry'!O85,16&gt;'Data Entry'!O85),0.6,IF(AND(15&lt;'Data Entry'!O85,31&gt;'Data Entry'!O85),0.5,IF(AND(30&lt;'Data Entry'!O85,61&gt;'Data Entry'!O85),0.4,IF(AND(60&lt;'Data Entry'!O85,121&gt;'Data Entry'!O85),0.3,IF(AND(120&lt;'Data Entry'!O85,241&gt;'Data Entry'!O85),0.2,IF(AND(240&lt;'Data Entry'!O85,481&gt;'Data Entry'!O85),0.1,0))))))</f>
        <v>0</v>
      </c>
      <c r="N85" s="16">
        <f>'BCI &amp; PEM Results'!B85</f>
        <v>0</v>
      </c>
      <c r="O85" s="16">
        <f>IF('Data Entry'!P85="y",1,0)</f>
        <v>0</v>
      </c>
      <c r="P85" s="16">
        <f>IF(AND('Data Entry'!B85=1,'Data Entry'!C85="y"),1,0)</f>
        <v>0</v>
      </c>
      <c r="Q85" s="16">
        <f>IF(AND('Data Entry'!B85=1,'Intermediate Calculations'!P85=0),1,0)</f>
        <v>0</v>
      </c>
      <c r="R85" s="16">
        <f>5.0606+(0.4076*(0.25*'BCI &amp; PEM Results'!H85+'BCI &amp; PEM Results'!N85))-(0.5275*'Intermediate Calculations'!O85)-(4.2064*'Intermediate Calculations'!N85)+(0.6246*(-0.33+'BCI &amp; PEM Results'!C85))-(0.3358*('BCI &amp; PEM Results'!C85+'BCI &amp; PEM Results'!D85-0.65))+(0.9509*'Intermediate Calculations'!P85)+(0.06799*E85*'Data Entry'!K85*100)</f>
        <v>5.75330134</v>
      </c>
      <c r="S85" s="18">
        <f t="shared" si="9"/>
        <v>315.2296245235946</v>
      </c>
    </row>
    <row r="86" spans="1:19" ht="12.75">
      <c r="A86" s="39">
        <f>'Data Entry'!A86</f>
        <v>0</v>
      </c>
      <c r="B86" s="26">
        <v>0.1</v>
      </c>
      <c r="C86" s="31">
        <v>0.55</v>
      </c>
      <c r="D86" s="31" t="e">
        <f>1/'Data Entry'!B86</f>
        <v>#DIV/0!</v>
      </c>
      <c r="E86" s="31">
        <f>IF('Data Entry'!B86&gt;1,0.8,1)</f>
        <v>1</v>
      </c>
      <c r="F86" s="20">
        <f>B86*C86*'Data Entry'!J86</f>
        <v>0</v>
      </c>
      <c r="G86" s="25" t="e">
        <f t="shared" si="7"/>
        <v>#DIV/0!</v>
      </c>
      <c r="H86" s="25" t="e">
        <f t="shared" si="8"/>
        <v>#DIV/0!</v>
      </c>
      <c r="I86" s="25">
        <f>F86*E86*'Data Entry'!K86</f>
        <v>0</v>
      </c>
      <c r="J86" s="19">
        <f t="shared" si="5"/>
        <v>0</v>
      </c>
      <c r="K86" s="25">
        <f>F86*'Data Entry'!L86</f>
        <v>0</v>
      </c>
      <c r="L86" s="19">
        <f t="shared" si="6"/>
        <v>0</v>
      </c>
      <c r="M86" s="20">
        <f>IF(AND(1&lt;'Data Entry'!O86,16&gt;'Data Entry'!O86),0.6,IF(AND(15&lt;'Data Entry'!O86,31&gt;'Data Entry'!O86),0.5,IF(AND(30&lt;'Data Entry'!O86,61&gt;'Data Entry'!O86),0.4,IF(AND(60&lt;'Data Entry'!O86,121&gt;'Data Entry'!O86),0.3,IF(AND(120&lt;'Data Entry'!O86,241&gt;'Data Entry'!O86),0.2,IF(AND(240&lt;'Data Entry'!O86,481&gt;'Data Entry'!O86),0.1,0))))))</f>
        <v>0</v>
      </c>
      <c r="N86" s="16">
        <f>'BCI &amp; PEM Results'!B86</f>
        <v>0</v>
      </c>
      <c r="O86" s="16">
        <f>IF('Data Entry'!P86="y",1,0)</f>
        <v>0</v>
      </c>
      <c r="P86" s="16">
        <f>IF(AND('Data Entry'!B86=1,'Data Entry'!C86="y"),1,0)</f>
        <v>0</v>
      </c>
      <c r="Q86" s="16">
        <f>IF(AND('Data Entry'!B86=1,'Intermediate Calculations'!P86=0),1,0)</f>
        <v>0</v>
      </c>
      <c r="R86" s="16">
        <f>5.0606+(0.4076*(0.25*'BCI &amp; PEM Results'!H86+'BCI &amp; PEM Results'!N86))-(0.5275*'Intermediate Calculations'!O86)-(4.2064*'Intermediate Calculations'!N86)+(0.6246*(-0.33+'BCI &amp; PEM Results'!C86))-(0.3358*('BCI &amp; PEM Results'!C86+'BCI &amp; PEM Results'!D86-0.65))+(0.9509*'Intermediate Calculations'!P86)+(0.06799*E86*'Data Entry'!K86*100)</f>
        <v>5.75330134</v>
      </c>
      <c r="S86" s="18">
        <f t="shared" si="9"/>
        <v>315.2296245235946</v>
      </c>
    </row>
    <row r="87" spans="1:19" ht="12.75">
      <c r="A87" s="39">
        <f>'Data Entry'!A87</f>
        <v>0</v>
      </c>
      <c r="B87" s="26">
        <v>0.1</v>
      </c>
      <c r="C87" s="31">
        <v>0.55</v>
      </c>
      <c r="D87" s="31" t="e">
        <f>1/'Data Entry'!B87</f>
        <v>#DIV/0!</v>
      </c>
      <c r="E87" s="31">
        <f>IF('Data Entry'!B87&gt;1,0.8,1)</f>
        <v>1</v>
      </c>
      <c r="F87" s="20">
        <f>B87*C87*'Data Entry'!J87</f>
        <v>0</v>
      </c>
      <c r="G87" s="25" t="e">
        <f t="shared" si="7"/>
        <v>#DIV/0!</v>
      </c>
      <c r="H87" s="25" t="e">
        <f t="shared" si="8"/>
        <v>#DIV/0!</v>
      </c>
      <c r="I87" s="25">
        <f>F87*E87*'Data Entry'!K87</f>
        <v>0</v>
      </c>
      <c r="J87" s="19">
        <f t="shared" si="5"/>
        <v>0</v>
      </c>
      <c r="K87" s="25">
        <f>F87*'Data Entry'!L87</f>
        <v>0</v>
      </c>
      <c r="L87" s="19">
        <f t="shared" si="6"/>
        <v>0</v>
      </c>
      <c r="M87" s="20">
        <f>IF(AND(1&lt;'Data Entry'!O87,16&gt;'Data Entry'!O87),0.6,IF(AND(15&lt;'Data Entry'!O87,31&gt;'Data Entry'!O87),0.5,IF(AND(30&lt;'Data Entry'!O87,61&gt;'Data Entry'!O87),0.4,IF(AND(60&lt;'Data Entry'!O87,121&gt;'Data Entry'!O87),0.3,IF(AND(120&lt;'Data Entry'!O87,241&gt;'Data Entry'!O87),0.2,IF(AND(240&lt;'Data Entry'!O87,481&gt;'Data Entry'!O87),0.1,0))))))</f>
        <v>0</v>
      </c>
      <c r="N87" s="16">
        <f>'BCI &amp; PEM Results'!B87</f>
        <v>0</v>
      </c>
      <c r="O87" s="16">
        <f>IF('Data Entry'!P87="y",1,0)</f>
        <v>0</v>
      </c>
      <c r="P87" s="16">
        <f>IF(AND('Data Entry'!B87=1,'Data Entry'!C87="y"),1,0)</f>
        <v>0</v>
      </c>
      <c r="Q87" s="16">
        <f>IF(AND('Data Entry'!B87=1,'Intermediate Calculations'!P87=0),1,0)</f>
        <v>0</v>
      </c>
      <c r="R87" s="16">
        <f>5.0606+(0.4076*(0.25*'BCI &amp; PEM Results'!H87+'BCI &amp; PEM Results'!N87))-(0.5275*'Intermediate Calculations'!O87)-(4.2064*'Intermediate Calculations'!N87)+(0.6246*(-0.33+'BCI &amp; PEM Results'!C87))-(0.3358*('BCI &amp; PEM Results'!C87+'BCI &amp; PEM Results'!D87-0.65))+(0.9509*'Intermediate Calculations'!P87)+(0.06799*E87*'Data Entry'!K87*100)</f>
        <v>5.75330134</v>
      </c>
      <c r="S87" s="18">
        <f t="shared" si="9"/>
        <v>315.2296245235946</v>
      </c>
    </row>
    <row r="88" spans="1:19" ht="12.75">
      <c r="A88" s="39">
        <f>'Data Entry'!A88</f>
        <v>0</v>
      </c>
      <c r="B88" s="26">
        <v>0.1</v>
      </c>
      <c r="C88" s="31">
        <v>0.55</v>
      </c>
      <c r="D88" s="31" t="e">
        <f>1/'Data Entry'!B88</f>
        <v>#DIV/0!</v>
      </c>
      <c r="E88" s="31">
        <f>IF('Data Entry'!B88&gt;1,0.8,1)</f>
        <v>1</v>
      </c>
      <c r="F88" s="20">
        <f>B88*C88*'Data Entry'!J88</f>
        <v>0</v>
      </c>
      <c r="G88" s="25" t="e">
        <f t="shared" si="7"/>
        <v>#DIV/0!</v>
      </c>
      <c r="H88" s="25" t="e">
        <f t="shared" si="8"/>
        <v>#DIV/0!</v>
      </c>
      <c r="I88" s="25">
        <f>F88*E88*'Data Entry'!K88</f>
        <v>0</v>
      </c>
      <c r="J88" s="19">
        <f t="shared" si="5"/>
        <v>0</v>
      </c>
      <c r="K88" s="25">
        <f>F88*'Data Entry'!L88</f>
        <v>0</v>
      </c>
      <c r="L88" s="19">
        <f t="shared" si="6"/>
        <v>0</v>
      </c>
      <c r="M88" s="20">
        <f>IF(AND(1&lt;'Data Entry'!O88,16&gt;'Data Entry'!O88),0.6,IF(AND(15&lt;'Data Entry'!O88,31&gt;'Data Entry'!O88),0.5,IF(AND(30&lt;'Data Entry'!O88,61&gt;'Data Entry'!O88),0.4,IF(AND(60&lt;'Data Entry'!O88,121&gt;'Data Entry'!O88),0.3,IF(AND(120&lt;'Data Entry'!O88,241&gt;'Data Entry'!O88),0.2,IF(AND(240&lt;'Data Entry'!O88,481&gt;'Data Entry'!O88),0.1,0))))))</f>
        <v>0</v>
      </c>
      <c r="N88" s="16">
        <f>'BCI &amp; PEM Results'!B88</f>
        <v>0</v>
      </c>
      <c r="O88" s="16">
        <f>IF('Data Entry'!P88="y",1,0)</f>
        <v>0</v>
      </c>
      <c r="P88" s="16">
        <f>IF(AND('Data Entry'!B88=1,'Data Entry'!C88="y"),1,0)</f>
        <v>0</v>
      </c>
      <c r="Q88" s="16">
        <f>IF(AND('Data Entry'!B88=1,'Intermediate Calculations'!P88=0),1,0)</f>
        <v>0</v>
      </c>
      <c r="R88" s="16">
        <f>5.0606+(0.4076*(0.25*'BCI &amp; PEM Results'!H88+'BCI &amp; PEM Results'!N88))-(0.5275*'Intermediate Calculations'!O88)-(4.2064*'Intermediate Calculations'!N88)+(0.6246*(-0.33+'BCI &amp; PEM Results'!C88))-(0.3358*('BCI &amp; PEM Results'!C88+'BCI &amp; PEM Results'!D88-0.65))+(0.9509*'Intermediate Calculations'!P88)+(0.06799*E88*'Data Entry'!K88*100)</f>
        <v>5.75330134</v>
      </c>
      <c r="S88" s="18">
        <f t="shared" si="9"/>
        <v>315.2296245235946</v>
      </c>
    </row>
    <row r="89" spans="1:19" ht="12.75">
      <c r="A89" s="39">
        <f>'Data Entry'!A89</f>
        <v>0</v>
      </c>
      <c r="B89" s="26">
        <v>0.1</v>
      </c>
      <c r="C89" s="31">
        <v>0.55</v>
      </c>
      <c r="D89" s="31" t="e">
        <f>1/'Data Entry'!B89</f>
        <v>#DIV/0!</v>
      </c>
      <c r="E89" s="31">
        <f>IF('Data Entry'!B89&gt;1,0.8,1)</f>
        <v>1</v>
      </c>
      <c r="F89" s="20">
        <f>B89*C89*'Data Entry'!J89</f>
        <v>0</v>
      </c>
      <c r="G89" s="25" t="e">
        <f t="shared" si="7"/>
        <v>#DIV/0!</v>
      </c>
      <c r="H89" s="25" t="e">
        <f t="shared" si="8"/>
        <v>#DIV/0!</v>
      </c>
      <c r="I89" s="25">
        <f>F89*E89*'Data Entry'!K89</f>
        <v>0</v>
      </c>
      <c r="J89" s="19">
        <f t="shared" si="5"/>
        <v>0</v>
      </c>
      <c r="K89" s="25">
        <f>F89*'Data Entry'!L89</f>
        <v>0</v>
      </c>
      <c r="L89" s="19">
        <f t="shared" si="6"/>
        <v>0</v>
      </c>
      <c r="M89" s="20">
        <f>IF(AND(1&lt;'Data Entry'!O89,16&gt;'Data Entry'!O89),0.6,IF(AND(15&lt;'Data Entry'!O89,31&gt;'Data Entry'!O89),0.5,IF(AND(30&lt;'Data Entry'!O89,61&gt;'Data Entry'!O89),0.4,IF(AND(60&lt;'Data Entry'!O89,121&gt;'Data Entry'!O89),0.3,IF(AND(120&lt;'Data Entry'!O89,241&gt;'Data Entry'!O89),0.2,IF(AND(240&lt;'Data Entry'!O89,481&gt;'Data Entry'!O89),0.1,0))))))</f>
        <v>0</v>
      </c>
      <c r="N89" s="16">
        <f>'BCI &amp; PEM Results'!B89</f>
        <v>0</v>
      </c>
      <c r="O89" s="16">
        <f>IF('Data Entry'!P89="y",1,0)</f>
        <v>0</v>
      </c>
      <c r="P89" s="16">
        <f>IF(AND('Data Entry'!B89=1,'Data Entry'!C89="y"),1,0)</f>
        <v>0</v>
      </c>
      <c r="Q89" s="16">
        <f>IF(AND('Data Entry'!B89=1,'Intermediate Calculations'!P89=0),1,0)</f>
        <v>0</v>
      </c>
      <c r="R89" s="16">
        <f>5.0606+(0.4076*(0.25*'BCI &amp; PEM Results'!H89+'BCI &amp; PEM Results'!N89))-(0.5275*'Intermediate Calculations'!O89)-(4.2064*'Intermediate Calculations'!N89)+(0.6246*(-0.33+'BCI &amp; PEM Results'!C89))-(0.3358*('BCI &amp; PEM Results'!C89+'BCI &amp; PEM Results'!D89-0.65))+(0.9509*'Intermediate Calculations'!P89)+(0.06799*E89*'Data Entry'!K89*100)</f>
        <v>5.75330134</v>
      </c>
      <c r="S89" s="18">
        <f t="shared" si="9"/>
        <v>315.2296245235946</v>
      </c>
    </row>
    <row r="90" spans="1:19" ht="12.75">
      <c r="A90" s="39">
        <f>'Data Entry'!A90</f>
        <v>0</v>
      </c>
      <c r="B90" s="26">
        <v>0.1</v>
      </c>
      <c r="C90" s="31">
        <v>0.55</v>
      </c>
      <c r="D90" s="31" t="e">
        <f>1/'Data Entry'!B90</f>
        <v>#DIV/0!</v>
      </c>
      <c r="E90" s="31">
        <f>IF('Data Entry'!B90&gt;1,0.8,1)</f>
        <v>1</v>
      </c>
      <c r="F90" s="20">
        <f>B90*C90*'Data Entry'!J90</f>
        <v>0</v>
      </c>
      <c r="G90" s="25" t="e">
        <f t="shared" si="7"/>
        <v>#DIV/0!</v>
      </c>
      <c r="H90" s="25" t="e">
        <f t="shared" si="8"/>
        <v>#DIV/0!</v>
      </c>
      <c r="I90" s="25">
        <f>F90*E90*'Data Entry'!K90</f>
        <v>0</v>
      </c>
      <c r="J90" s="19">
        <f t="shared" si="5"/>
        <v>0</v>
      </c>
      <c r="K90" s="25">
        <f>F90*'Data Entry'!L90</f>
        <v>0</v>
      </c>
      <c r="L90" s="19">
        <f t="shared" si="6"/>
        <v>0</v>
      </c>
      <c r="M90" s="20">
        <f>IF(AND(1&lt;'Data Entry'!O90,16&gt;'Data Entry'!O90),0.6,IF(AND(15&lt;'Data Entry'!O90,31&gt;'Data Entry'!O90),0.5,IF(AND(30&lt;'Data Entry'!O90,61&gt;'Data Entry'!O90),0.4,IF(AND(60&lt;'Data Entry'!O90,121&gt;'Data Entry'!O90),0.3,IF(AND(120&lt;'Data Entry'!O90,241&gt;'Data Entry'!O90),0.2,IF(AND(240&lt;'Data Entry'!O90,481&gt;'Data Entry'!O90),0.1,0))))))</f>
        <v>0</v>
      </c>
      <c r="N90" s="16">
        <f>'BCI &amp; PEM Results'!B90</f>
        <v>0</v>
      </c>
      <c r="O90" s="16">
        <f>IF('Data Entry'!P90="y",1,0)</f>
        <v>0</v>
      </c>
      <c r="P90" s="16">
        <f>IF(AND('Data Entry'!B90=1,'Data Entry'!C90="y"),1,0)</f>
        <v>0</v>
      </c>
      <c r="Q90" s="16">
        <f>IF(AND('Data Entry'!B90=1,'Intermediate Calculations'!P90=0),1,0)</f>
        <v>0</v>
      </c>
      <c r="R90" s="16">
        <f>5.0606+(0.4076*(0.25*'BCI &amp; PEM Results'!H90+'BCI &amp; PEM Results'!N90))-(0.5275*'Intermediate Calculations'!O90)-(4.2064*'Intermediate Calculations'!N90)+(0.6246*(-0.33+'BCI &amp; PEM Results'!C90))-(0.3358*('BCI &amp; PEM Results'!C90+'BCI &amp; PEM Results'!D90-0.65))+(0.9509*'Intermediate Calculations'!P90)+(0.06799*E90*'Data Entry'!K90*100)</f>
        <v>5.75330134</v>
      </c>
      <c r="S90" s="18">
        <f t="shared" si="9"/>
        <v>315.2296245235946</v>
      </c>
    </row>
    <row r="91" spans="1:19" ht="12.75">
      <c r="A91" s="39">
        <f>'Data Entry'!A91</f>
        <v>0</v>
      </c>
      <c r="B91" s="26">
        <v>0.1</v>
      </c>
      <c r="C91" s="31">
        <v>0.55</v>
      </c>
      <c r="D91" s="31" t="e">
        <f>1/'Data Entry'!B91</f>
        <v>#DIV/0!</v>
      </c>
      <c r="E91" s="31">
        <f>IF('Data Entry'!B91&gt;1,0.8,1)</f>
        <v>1</v>
      </c>
      <c r="F91" s="20">
        <f>B91*C91*'Data Entry'!J91</f>
        <v>0</v>
      </c>
      <c r="G91" s="25" t="e">
        <f t="shared" si="7"/>
        <v>#DIV/0!</v>
      </c>
      <c r="H91" s="25" t="e">
        <f t="shared" si="8"/>
        <v>#DIV/0!</v>
      </c>
      <c r="I91" s="25">
        <f>F91*E91*'Data Entry'!K91</f>
        <v>0</v>
      </c>
      <c r="J91" s="19">
        <f t="shared" si="5"/>
        <v>0</v>
      </c>
      <c r="K91" s="25">
        <f>F91*'Data Entry'!L91</f>
        <v>0</v>
      </c>
      <c r="L91" s="19">
        <f t="shared" si="6"/>
        <v>0</v>
      </c>
      <c r="M91" s="20">
        <f>IF(AND(1&lt;'Data Entry'!O91,16&gt;'Data Entry'!O91),0.6,IF(AND(15&lt;'Data Entry'!O91,31&gt;'Data Entry'!O91),0.5,IF(AND(30&lt;'Data Entry'!O91,61&gt;'Data Entry'!O91),0.4,IF(AND(60&lt;'Data Entry'!O91,121&gt;'Data Entry'!O91),0.3,IF(AND(120&lt;'Data Entry'!O91,241&gt;'Data Entry'!O91),0.2,IF(AND(240&lt;'Data Entry'!O91,481&gt;'Data Entry'!O91),0.1,0))))))</f>
        <v>0</v>
      </c>
      <c r="N91" s="16">
        <f>'BCI &amp; PEM Results'!B91</f>
        <v>0</v>
      </c>
      <c r="O91" s="16">
        <f>IF('Data Entry'!P91="y",1,0)</f>
        <v>0</v>
      </c>
      <c r="P91" s="16">
        <f>IF(AND('Data Entry'!B91=1,'Data Entry'!C91="y"),1,0)</f>
        <v>0</v>
      </c>
      <c r="Q91" s="16">
        <f>IF(AND('Data Entry'!B91=1,'Intermediate Calculations'!P91=0),1,0)</f>
        <v>0</v>
      </c>
      <c r="R91" s="16">
        <f>5.0606+(0.4076*(0.25*'BCI &amp; PEM Results'!H91+'BCI &amp; PEM Results'!N91))-(0.5275*'Intermediate Calculations'!O91)-(4.2064*'Intermediate Calculations'!N91)+(0.6246*(-0.33+'BCI &amp; PEM Results'!C91))-(0.3358*('BCI &amp; PEM Results'!C91+'BCI &amp; PEM Results'!D91-0.65))+(0.9509*'Intermediate Calculations'!P91)+(0.06799*E91*'Data Entry'!K91*100)</f>
        <v>5.75330134</v>
      </c>
      <c r="S91" s="18">
        <f t="shared" si="9"/>
        <v>315.2296245235946</v>
      </c>
    </row>
    <row r="92" spans="1:19" ht="12.75">
      <c r="A92" s="39">
        <f>'Data Entry'!A92</f>
        <v>0</v>
      </c>
      <c r="B92" s="26">
        <v>0.1</v>
      </c>
      <c r="C92" s="31">
        <v>0.55</v>
      </c>
      <c r="D92" s="31" t="e">
        <f>1/'Data Entry'!B92</f>
        <v>#DIV/0!</v>
      </c>
      <c r="E92" s="31">
        <f>IF('Data Entry'!B92&gt;1,0.8,1)</f>
        <v>1</v>
      </c>
      <c r="F92" s="20">
        <f>B92*C92*'Data Entry'!J92</f>
        <v>0</v>
      </c>
      <c r="G92" s="25" t="e">
        <f t="shared" si="7"/>
        <v>#DIV/0!</v>
      </c>
      <c r="H92" s="25" t="e">
        <f t="shared" si="8"/>
        <v>#DIV/0!</v>
      </c>
      <c r="I92" s="25">
        <f>F92*E92*'Data Entry'!K92</f>
        <v>0</v>
      </c>
      <c r="J92" s="19">
        <f t="shared" si="5"/>
        <v>0</v>
      </c>
      <c r="K92" s="25">
        <f>F92*'Data Entry'!L92</f>
        <v>0</v>
      </c>
      <c r="L92" s="19">
        <f t="shared" si="6"/>
        <v>0</v>
      </c>
      <c r="M92" s="20">
        <f>IF(AND(1&lt;'Data Entry'!O92,16&gt;'Data Entry'!O92),0.6,IF(AND(15&lt;'Data Entry'!O92,31&gt;'Data Entry'!O92),0.5,IF(AND(30&lt;'Data Entry'!O92,61&gt;'Data Entry'!O92),0.4,IF(AND(60&lt;'Data Entry'!O92,121&gt;'Data Entry'!O92),0.3,IF(AND(120&lt;'Data Entry'!O92,241&gt;'Data Entry'!O92),0.2,IF(AND(240&lt;'Data Entry'!O92,481&gt;'Data Entry'!O92),0.1,0))))))</f>
        <v>0</v>
      </c>
      <c r="N92" s="16">
        <f>'BCI &amp; PEM Results'!B92</f>
        <v>0</v>
      </c>
      <c r="O92" s="16">
        <f>IF('Data Entry'!P92="y",1,0)</f>
        <v>0</v>
      </c>
      <c r="P92" s="16">
        <f>IF(AND('Data Entry'!B92=1,'Data Entry'!C92="y"),1,0)</f>
        <v>0</v>
      </c>
      <c r="Q92" s="16">
        <f>IF(AND('Data Entry'!B92=1,'Intermediate Calculations'!P92=0),1,0)</f>
        <v>0</v>
      </c>
      <c r="R92" s="16">
        <f>5.0606+(0.4076*(0.25*'BCI &amp; PEM Results'!H92+'BCI &amp; PEM Results'!N92))-(0.5275*'Intermediate Calculations'!O92)-(4.2064*'Intermediate Calculations'!N92)+(0.6246*(-0.33+'BCI &amp; PEM Results'!C92))-(0.3358*('BCI &amp; PEM Results'!C92+'BCI &amp; PEM Results'!D92-0.65))+(0.9509*'Intermediate Calculations'!P92)+(0.06799*E92*'Data Entry'!K92*100)</f>
        <v>5.75330134</v>
      </c>
      <c r="S92" s="18">
        <f t="shared" si="9"/>
        <v>315.2296245235946</v>
      </c>
    </row>
    <row r="93" spans="1:19" ht="12.75">
      <c r="A93" s="39">
        <f>'Data Entry'!A93</f>
        <v>0</v>
      </c>
      <c r="B93" s="26">
        <v>0.1</v>
      </c>
      <c r="C93" s="31">
        <v>0.55</v>
      </c>
      <c r="D93" s="31" t="e">
        <f>1/'Data Entry'!B93</f>
        <v>#DIV/0!</v>
      </c>
      <c r="E93" s="31">
        <f>IF('Data Entry'!B93&gt;1,0.8,1)</f>
        <v>1</v>
      </c>
      <c r="F93" s="20">
        <f>B93*C93*'Data Entry'!J93</f>
        <v>0</v>
      </c>
      <c r="G93" s="25" t="e">
        <f t="shared" si="7"/>
        <v>#DIV/0!</v>
      </c>
      <c r="H93" s="25" t="e">
        <f t="shared" si="8"/>
        <v>#DIV/0!</v>
      </c>
      <c r="I93" s="25">
        <f>F93*E93*'Data Entry'!K93</f>
        <v>0</v>
      </c>
      <c r="J93" s="19">
        <f t="shared" si="5"/>
        <v>0</v>
      </c>
      <c r="K93" s="25">
        <f>F93*'Data Entry'!L93</f>
        <v>0</v>
      </c>
      <c r="L93" s="19">
        <f t="shared" si="6"/>
        <v>0</v>
      </c>
      <c r="M93" s="20">
        <f>IF(AND(1&lt;'Data Entry'!O93,16&gt;'Data Entry'!O93),0.6,IF(AND(15&lt;'Data Entry'!O93,31&gt;'Data Entry'!O93),0.5,IF(AND(30&lt;'Data Entry'!O93,61&gt;'Data Entry'!O93),0.4,IF(AND(60&lt;'Data Entry'!O93,121&gt;'Data Entry'!O93),0.3,IF(AND(120&lt;'Data Entry'!O93,241&gt;'Data Entry'!O93),0.2,IF(AND(240&lt;'Data Entry'!O93,481&gt;'Data Entry'!O93),0.1,0))))))</f>
        <v>0</v>
      </c>
      <c r="N93" s="16">
        <f>'BCI &amp; PEM Results'!B93</f>
        <v>0</v>
      </c>
      <c r="O93" s="16">
        <f>IF('Data Entry'!P93="y",1,0)</f>
        <v>0</v>
      </c>
      <c r="P93" s="16">
        <f>IF(AND('Data Entry'!B93=1,'Data Entry'!C93="y"),1,0)</f>
        <v>0</v>
      </c>
      <c r="Q93" s="16">
        <f>IF(AND('Data Entry'!B93=1,'Intermediate Calculations'!P93=0),1,0)</f>
        <v>0</v>
      </c>
      <c r="R93" s="16">
        <f>5.0606+(0.4076*(0.25*'BCI &amp; PEM Results'!H93+'BCI &amp; PEM Results'!N93))-(0.5275*'Intermediate Calculations'!O93)-(4.2064*'Intermediate Calculations'!N93)+(0.6246*(-0.33+'BCI &amp; PEM Results'!C93))-(0.3358*('BCI &amp; PEM Results'!C93+'BCI &amp; PEM Results'!D93-0.65))+(0.9509*'Intermediate Calculations'!P93)+(0.06799*E93*'Data Entry'!K93*100)</f>
        <v>5.75330134</v>
      </c>
      <c r="S93" s="18">
        <f t="shared" si="9"/>
        <v>315.2296245235946</v>
      </c>
    </row>
    <row r="94" spans="1:19" ht="12.75">
      <c r="A94" s="39">
        <f>'Data Entry'!A94</f>
        <v>0</v>
      </c>
      <c r="B94" s="26">
        <v>0.1</v>
      </c>
      <c r="C94" s="31">
        <v>0.55</v>
      </c>
      <c r="D94" s="31" t="e">
        <f>1/'Data Entry'!B94</f>
        <v>#DIV/0!</v>
      </c>
      <c r="E94" s="31">
        <f>IF('Data Entry'!B94&gt;1,0.8,1)</f>
        <v>1</v>
      </c>
      <c r="F94" s="20">
        <f>B94*C94*'Data Entry'!J94</f>
        <v>0</v>
      </c>
      <c r="G94" s="25" t="e">
        <f t="shared" si="7"/>
        <v>#DIV/0!</v>
      </c>
      <c r="H94" s="25" t="e">
        <f t="shared" si="8"/>
        <v>#DIV/0!</v>
      </c>
      <c r="I94" s="25">
        <f>F94*E94*'Data Entry'!K94</f>
        <v>0</v>
      </c>
      <c r="J94" s="19">
        <f t="shared" si="5"/>
        <v>0</v>
      </c>
      <c r="K94" s="25">
        <f>F94*'Data Entry'!L94</f>
        <v>0</v>
      </c>
      <c r="L94" s="19">
        <f t="shared" si="6"/>
        <v>0</v>
      </c>
      <c r="M94" s="20">
        <f>IF(AND(1&lt;'Data Entry'!O94,16&gt;'Data Entry'!O94),0.6,IF(AND(15&lt;'Data Entry'!O94,31&gt;'Data Entry'!O94),0.5,IF(AND(30&lt;'Data Entry'!O94,61&gt;'Data Entry'!O94),0.4,IF(AND(60&lt;'Data Entry'!O94,121&gt;'Data Entry'!O94),0.3,IF(AND(120&lt;'Data Entry'!O94,241&gt;'Data Entry'!O94),0.2,IF(AND(240&lt;'Data Entry'!O94,481&gt;'Data Entry'!O94),0.1,0))))))</f>
        <v>0</v>
      </c>
      <c r="N94" s="16">
        <f>'BCI &amp; PEM Results'!B94</f>
        <v>0</v>
      </c>
      <c r="O94" s="16">
        <f>IF('Data Entry'!P94="y",1,0)</f>
        <v>0</v>
      </c>
      <c r="P94" s="16">
        <f>IF(AND('Data Entry'!B94=1,'Data Entry'!C94="y"),1,0)</f>
        <v>0</v>
      </c>
      <c r="Q94" s="16">
        <f>IF(AND('Data Entry'!B94=1,'Intermediate Calculations'!P94=0),1,0)</f>
        <v>0</v>
      </c>
      <c r="R94" s="16">
        <f>5.0606+(0.4076*(0.25*'BCI &amp; PEM Results'!H94+'BCI &amp; PEM Results'!N94))-(0.5275*'Intermediate Calculations'!O94)-(4.2064*'Intermediate Calculations'!N94)+(0.6246*(-0.33+'BCI &amp; PEM Results'!C94))-(0.3358*('BCI &amp; PEM Results'!C94+'BCI &amp; PEM Results'!D94-0.65))+(0.9509*'Intermediate Calculations'!P94)+(0.06799*E94*'Data Entry'!K94*100)</f>
        <v>5.75330134</v>
      </c>
      <c r="S94" s="18">
        <f t="shared" si="9"/>
        <v>315.2296245235946</v>
      </c>
    </row>
    <row r="95" spans="1:19" ht="12.75">
      <c r="A95" s="39">
        <f>'Data Entry'!A95</f>
        <v>0</v>
      </c>
      <c r="B95" s="26">
        <v>0.1</v>
      </c>
      <c r="C95" s="31">
        <v>0.55</v>
      </c>
      <c r="D95" s="31" t="e">
        <f>1/'Data Entry'!B95</f>
        <v>#DIV/0!</v>
      </c>
      <c r="E95" s="31">
        <f>IF('Data Entry'!B95&gt;1,0.8,1)</f>
        <v>1</v>
      </c>
      <c r="F95" s="20">
        <f>B95*C95*'Data Entry'!J95</f>
        <v>0</v>
      </c>
      <c r="G95" s="25" t="e">
        <f t="shared" si="7"/>
        <v>#DIV/0!</v>
      </c>
      <c r="H95" s="25" t="e">
        <f t="shared" si="8"/>
        <v>#DIV/0!</v>
      </c>
      <c r="I95" s="25">
        <f>F95*E95*'Data Entry'!K95</f>
        <v>0</v>
      </c>
      <c r="J95" s="19">
        <f t="shared" si="5"/>
        <v>0</v>
      </c>
      <c r="K95" s="25">
        <f>F95*'Data Entry'!L95</f>
        <v>0</v>
      </c>
      <c r="L95" s="19">
        <f t="shared" si="6"/>
        <v>0</v>
      </c>
      <c r="M95" s="20">
        <f>IF(AND(1&lt;'Data Entry'!O95,16&gt;'Data Entry'!O95),0.6,IF(AND(15&lt;'Data Entry'!O95,31&gt;'Data Entry'!O95),0.5,IF(AND(30&lt;'Data Entry'!O95,61&gt;'Data Entry'!O95),0.4,IF(AND(60&lt;'Data Entry'!O95,121&gt;'Data Entry'!O95),0.3,IF(AND(120&lt;'Data Entry'!O95,241&gt;'Data Entry'!O95),0.2,IF(AND(240&lt;'Data Entry'!O95,481&gt;'Data Entry'!O95),0.1,0))))))</f>
        <v>0</v>
      </c>
      <c r="N95" s="16">
        <f>'BCI &amp; PEM Results'!B95</f>
        <v>0</v>
      </c>
      <c r="O95" s="16">
        <f>IF('Data Entry'!P95="y",1,0)</f>
        <v>0</v>
      </c>
      <c r="P95" s="16">
        <f>IF(AND('Data Entry'!B95=1,'Data Entry'!C95="y"),1,0)</f>
        <v>0</v>
      </c>
      <c r="Q95" s="16">
        <f>IF(AND('Data Entry'!B95=1,'Intermediate Calculations'!P95=0),1,0)</f>
        <v>0</v>
      </c>
      <c r="R95" s="16">
        <f>5.0606+(0.4076*(0.25*'BCI &amp; PEM Results'!H95+'BCI &amp; PEM Results'!N95))-(0.5275*'Intermediate Calculations'!O95)-(4.2064*'Intermediate Calculations'!N95)+(0.6246*(-0.33+'BCI &amp; PEM Results'!C95))-(0.3358*('BCI &amp; PEM Results'!C95+'BCI &amp; PEM Results'!D95-0.65))+(0.9509*'Intermediate Calculations'!P95)+(0.06799*E95*'Data Entry'!K95*100)</f>
        <v>5.75330134</v>
      </c>
      <c r="S95" s="18">
        <f t="shared" si="9"/>
        <v>315.2296245235946</v>
      </c>
    </row>
    <row r="96" spans="1:19" ht="12.75">
      <c r="A96" s="39">
        <f>'Data Entry'!A96</f>
        <v>0</v>
      </c>
      <c r="B96" s="26">
        <v>0.1</v>
      </c>
      <c r="C96" s="31">
        <v>0.55</v>
      </c>
      <c r="D96" s="31" t="e">
        <f>1/'Data Entry'!B96</f>
        <v>#DIV/0!</v>
      </c>
      <c r="E96" s="31">
        <f>IF('Data Entry'!B96&gt;1,0.8,1)</f>
        <v>1</v>
      </c>
      <c r="F96" s="20">
        <f>B96*C96*'Data Entry'!J96</f>
        <v>0</v>
      </c>
      <c r="G96" s="25" t="e">
        <f t="shared" si="7"/>
        <v>#DIV/0!</v>
      </c>
      <c r="H96" s="25" t="e">
        <f t="shared" si="8"/>
        <v>#DIV/0!</v>
      </c>
      <c r="I96" s="25">
        <f>F96*E96*'Data Entry'!K96</f>
        <v>0</v>
      </c>
      <c r="J96" s="19">
        <f t="shared" si="5"/>
        <v>0</v>
      </c>
      <c r="K96" s="25">
        <f>F96*'Data Entry'!L96</f>
        <v>0</v>
      </c>
      <c r="L96" s="19">
        <f t="shared" si="6"/>
        <v>0</v>
      </c>
      <c r="M96" s="20">
        <f>IF(AND(1&lt;'Data Entry'!O96,16&gt;'Data Entry'!O96),0.6,IF(AND(15&lt;'Data Entry'!O96,31&gt;'Data Entry'!O96),0.5,IF(AND(30&lt;'Data Entry'!O96,61&gt;'Data Entry'!O96),0.4,IF(AND(60&lt;'Data Entry'!O96,121&gt;'Data Entry'!O96),0.3,IF(AND(120&lt;'Data Entry'!O96,241&gt;'Data Entry'!O96),0.2,IF(AND(240&lt;'Data Entry'!O96,481&gt;'Data Entry'!O96),0.1,0))))))</f>
        <v>0</v>
      </c>
      <c r="N96" s="16">
        <f>'BCI &amp; PEM Results'!B96</f>
        <v>0</v>
      </c>
      <c r="O96" s="16">
        <f>IF('Data Entry'!P96="y",1,0)</f>
        <v>0</v>
      </c>
      <c r="P96" s="16">
        <f>IF(AND('Data Entry'!B96=1,'Data Entry'!C96="y"),1,0)</f>
        <v>0</v>
      </c>
      <c r="Q96" s="16">
        <f>IF(AND('Data Entry'!B96=1,'Intermediate Calculations'!P96=0),1,0)</f>
        <v>0</v>
      </c>
      <c r="R96" s="16">
        <f>5.0606+(0.4076*(0.25*'BCI &amp; PEM Results'!H96+'BCI &amp; PEM Results'!N96))-(0.5275*'Intermediate Calculations'!O96)-(4.2064*'Intermediate Calculations'!N96)+(0.6246*(-0.33+'BCI &amp; PEM Results'!C96))-(0.3358*('BCI &amp; PEM Results'!C96+'BCI &amp; PEM Results'!D96-0.65))+(0.9509*'Intermediate Calculations'!P96)+(0.06799*E96*'Data Entry'!K96*100)</f>
        <v>5.75330134</v>
      </c>
      <c r="S96" s="18">
        <f t="shared" si="9"/>
        <v>315.2296245235946</v>
      </c>
    </row>
    <row r="97" spans="1:19" ht="12.75">
      <c r="A97" s="39">
        <f>'Data Entry'!A97</f>
        <v>0</v>
      </c>
      <c r="B97" s="26">
        <v>0.1</v>
      </c>
      <c r="C97" s="31">
        <v>0.55</v>
      </c>
      <c r="D97" s="31" t="e">
        <f>1/'Data Entry'!B97</f>
        <v>#DIV/0!</v>
      </c>
      <c r="E97" s="31">
        <f>IF('Data Entry'!B97&gt;1,0.8,1)</f>
        <v>1</v>
      </c>
      <c r="F97" s="20">
        <f>B97*C97*'Data Entry'!J97</f>
        <v>0</v>
      </c>
      <c r="G97" s="25" t="e">
        <f t="shared" si="7"/>
        <v>#DIV/0!</v>
      </c>
      <c r="H97" s="25" t="e">
        <f t="shared" si="8"/>
        <v>#DIV/0!</v>
      </c>
      <c r="I97" s="25">
        <f>F97*E97*'Data Entry'!K97</f>
        <v>0</v>
      </c>
      <c r="J97" s="19">
        <f t="shared" si="5"/>
        <v>0</v>
      </c>
      <c r="K97" s="25">
        <f>F97*'Data Entry'!L97</f>
        <v>0</v>
      </c>
      <c r="L97" s="19">
        <f t="shared" si="6"/>
        <v>0</v>
      </c>
      <c r="M97" s="20">
        <f>IF(AND(1&lt;'Data Entry'!O97,16&gt;'Data Entry'!O97),0.6,IF(AND(15&lt;'Data Entry'!O97,31&gt;'Data Entry'!O97),0.5,IF(AND(30&lt;'Data Entry'!O97,61&gt;'Data Entry'!O97),0.4,IF(AND(60&lt;'Data Entry'!O97,121&gt;'Data Entry'!O97),0.3,IF(AND(120&lt;'Data Entry'!O97,241&gt;'Data Entry'!O97),0.2,IF(AND(240&lt;'Data Entry'!O97,481&gt;'Data Entry'!O97),0.1,0))))))</f>
        <v>0</v>
      </c>
      <c r="N97" s="16">
        <f>'BCI &amp; PEM Results'!B97</f>
        <v>0</v>
      </c>
      <c r="O97" s="16">
        <f>IF('Data Entry'!P97="y",1,0)</f>
        <v>0</v>
      </c>
      <c r="P97" s="16">
        <f>IF(AND('Data Entry'!B97=1,'Data Entry'!C97="y"),1,0)</f>
        <v>0</v>
      </c>
      <c r="Q97" s="16">
        <f>IF(AND('Data Entry'!B97=1,'Intermediate Calculations'!P97=0),1,0)</f>
        <v>0</v>
      </c>
      <c r="R97" s="16">
        <f>5.0606+(0.4076*(0.25*'BCI &amp; PEM Results'!H97+'BCI &amp; PEM Results'!N97))-(0.5275*'Intermediate Calculations'!O97)-(4.2064*'Intermediate Calculations'!N97)+(0.6246*(-0.33+'BCI &amp; PEM Results'!C97))-(0.3358*('BCI &amp; PEM Results'!C97+'BCI &amp; PEM Results'!D97-0.65))+(0.9509*'Intermediate Calculations'!P97)+(0.06799*E97*'Data Entry'!K97*100)</f>
        <v>5.75330134</v>
      </c>
      <c r="S97" s="18">
        <f t="shared" si="9"/>
        <v>315.2296245235946</v>
      </c>
    </row>
    <row r="98" spans="1:19" ht="12.75">
      <c r="A98" s="39">
        <f>'Data Entry'!A98</f>
        <v>0</v>
      </c>
      <c r="B98" s="26">
        <v>0.1</v>
      </c>
      <c r="C98" s="31">
        <v>0.55</v>
      </c>
      <c r="D98" s="31" t="e">
        <f>1/'Data Entry'!B98</f>
        <v>#DIV/0!</v>
      </c>
      <c r="E98" s="31">
        <f>IF('Data Entry'!B98&gt;1,0.8,1)</f>
        <v>1</v>
      </c>
      <c r="F98" s="20">
        <f>B98*C98*'Data Entry'!J98</f>
        <v>0</v>
      </c>
      <c r="G98" s="25" t="e">
        <f t="shared" si="7"/>
        <v>#DIV/0!</v>
      </c>
      <c r="H98" s="25" t="e">
        <f t="shared" si="8"/>
        <v>#DIV/0!</v>
      </c>
      <c r="I98" s="25">
        <f>F98*E98*'Data Entry'!K98</f>
        <v>0</v>
      </c>
      <c r="J98" s="19">
        <f t="shared" si="5"/>
        <v>0</v>
      </c>
      <c r="K98" s="25">
        <f>F98*'Data Entry'!L98</f>
        <v>0</v>
      </c>
      <c r="L98" s="19">
        <f t="shared" si="6"/>
        <v>0</v>
      </c>
      <c r="M98" s="20">
        <f>IF(AND(1&lt;'Data Entry'!O98,16&gt;'Data Entry'!O98),0.6,IF(AND(15&lt;'Data Entry'!O98,31&gt;'Data Entry'!O98),0.5,IF(AND(30&lt;'Data Entry'!O98,61&gt;'Data Entry'!O98),0.4,IF(AND(60&lt;'Data Entry'!O98,121&gt;'Data Entry'!O98),0.3,IF(AND(120&lt;'Data Entry'!O98,241&gt;'Data Entry'!O98),0.2,IF(AND(240&lt;'Data Entry'!O98,481&gt;'Data Entry'!O98),0.1,0))))))</f>
        <v>0</v>
      </c>
      <c r="N98" s="16">
        <f>'BCI &amp; PEM Results'!B98</f>
        <v>0</v>
      </c>
      <c r="O98" s="16">
        <f>IF('Data Entry'!P98="y",1,0)</f>
        <v>0</v>
      </c>
      <c r="P98" s="16">
        <f>IF(AND('Data Entry'!B98=1,'Data Entry'!C98="y"),1,0)</f>
        <v>0</v>
      </c>
      <c r="Q98" s="16">
        <f>IF(AND('Data Entry'!B98=1,'Intermediate Calculations'!P98=0),1,0)</f>
        <v>0</v>
      </c>
      <c r="R98" s="16">
        <f>5.0606+(0.4076*(0.25*'BCI &amp; PEM Results'!H98+'BCI &amp; PEM Results'!N98))-(0.5275*'Intermediate Calculations'!O98)-(4.2064*'Intermediate Calculations'!N98)+(0.6246*(-0.33+'BCI &amp; PEM Results'!C98))-(0.3358*('BCI &amp; PEM Results'!C98+'BCI &amp; PEM Results'!D98-0.65))+(0.9509*'Intermediate Calculations'!P98)+(0.06799*E98*'Data Entry'!K98*100)</f>
        <v>5.75330134</v>
      </c>
      <c r="S98" s="18">
        <f t="shared" si="9"/>
        <v>315.2296245235946</v>
      </c>
    </row>
    <row r="99" spans="1:19" ht="12.75">
      <c r="A99" s="39">
        <f>'Data Entry'!A99</f>
        <v>0</v>
      </c>
      <c r="B99" s="26">
        <v>0.1</v>
      </c>
      <c r="C99" s="31">
        <v>0.55</v>
      </c>
      <c r="D99" s="31" t="e">
        <f>1/'Data Entry'!B99</f>
        <v>#DIV/0!</v>
      </c>
      <c r="E99" s="31">
        <f>IF('Data Entry'!B99&gt;1,0.8,1)</f>
        <v>1</v>
      </c>
      <c r="F99" s="20">
        <f>B99*C99*'Data Entry'!J99</f>
        <v>0</v>
      </c>
      <c r="G99" s="25" t="e">
        <f t="shared" si="7"/>
        <v>#DIV/0!</v>
      </c>
      <c r="H99" s="25" t="e">
        <f t="shared" si="8"/>
        <v>#DIV/0!</v>
      </c>
      <c r="I99" s="25">
        <f>F99*E99*'Data Entry'!K99</f>
        <v>0</v>
      </c>
      <c r="J99" s="19">
        <f t="shared" si="5"/>
        <v>0</v>
      </c>
      <c r="K99" s="25">
        <f>F99*'Data Entry'!L99</f>
        <v>0</v>
      </c>
      <c r="L99" s="19">
        <f t="shared" si="6"/>
        <v>0</v>
      </c>
      <c r="M99" s="20">
        <f>IF(AND(1&lt;'Data Entry'!O99,16&gt;'Data Entry'!O99),0.6,IF(AND(15&lt;'Data Entry'!O99,31&gt;'Data Entry'!O99),0.5,IF(AND(30&lt;'Data Entry'!O99,61&gt;'Data Entry'!O99),0.4,IF(AND(60&lt;'Data Entry'!O99,121&gt;'Data Entry'!O99),0.3,IF(AND(120&lt;'Data Entry'!O99,241&gt;'Data Entry'!O99),0.2,IF(AND(240&lt;'Data Entry'!O99,481&gt;'Data Entry'!O99),0.1,0))))))</f>
        <v>0</v>
      </c>
      <c r="N99" s="16">
        <f>'BCI &amp; PEM Results'!B99</f>
        <v>0</v>
      </c>
      <c r="O99" s="16">
        <f>IF('Data Entry'!P99="y",1,0)</f>
        <v>0</v>
      </c>
      <c r="P99" s="16">
        <f>IF(AND('Data Entry'!B99=1,'Data Entry'!C99="y"),1,0)</f>
        <v>0</v>
      </c>
      <c r="Q99" s="16">
        <f>IF(AND('Data Entry'!B99=1,'Intermediate Calculations'!P99=0),1,0)</f>
        <v>0</v>
      </c>
      <c r="R99" s="16">
        <f>5.0606+(0.4076*(0.25*'BCI &amp; PEM Results'!H99+'BCI &amp; PEM Results'!N99))-(0.5275*'Intermediate Calculations'!O99)-(4.2064*'Intermediate Calculations'!N99)+(0.6246*(-0.33+'BCI &amp; PEM Results'!C99))-(0.3358*('BCI &amp; PEM Results'!C99+'BCI &amp; PEM Results'!D99-0.65))+(0.9509*'Intermediate Calculations'!P99)+(0.06799*E99*'Data Entry'!K99*100)</f>
        <v>5.75330134</v>
      </c>
      <c r="S99" s="18">
        <f t="shared" si="9"/>
        <v>315.2296245235946</v>
      </c>
    </row>
    <row r="100" spans="1:19" ht="12.75">
      <c r="A100" s="39">
        <f>'Data Entry'!A100</f>
        <v>0</v>
      </c>
      <c r="B100" s="26">
        <v>0.1</v>
      </c>
      <c r="C100" s="31">
        <v>0.55</v>
      </c>
      <c r="D100" s="31" t="e">
        <f>1/'Data Entry'!B100</f>
        <v>#DIV/0!</v>
      </c>
      <c r="E100" s="31">
        <f>IF('Data Entry'!B100&gt;1,0.8,1)</f>
        <v>1</v>
      </c>
      <c r="F100" s="20">
        <f>B100*C100*'Data Entry'!J100</f>
        <v>0</v>
      </c>
      <c r="G100" s="25" t="e">
        <f t="shared" si="7"/>
        <v>#DIV/0!</v>
      </c>
      <c r="H100" s="25" t="e">
        <f t="shared" si="8"/>
        <v>#DIV/0!</v>
      </c>
      <c r="I100" s="25">
        <f>F100*E100*'Data Entry'!K100</f>
        <v>0</v>
      </c>
      <c r="J100" s="19">
        <f t="shared" si="5"/>
        <v>0</v>
      </c>
      <c r="K100" s="25">
        <f>F100*'Data Entry'!L100</f>
        <v>0</v>
      </c>
      <c r="L100" s="19">
        <f t="shared" si="6"/>
        <v>0</v>
      </c>
      <c r="M100" s="20">
        <f>IF(AND(1&lt;'Data Entry'!O100,16&gt;'Data Entry'!O100),0.6,IF(AND(15&lt;'Data Entry'!O100,31&gt;'Data Entry'!O100),0.5,IF(AND(30&lt;'Data Entry'!O100,61&gt;'Data Entry'!O100),0.4,IF(AND(60&lt;'Data Entry'!O100,121&gt;'Data Entry'!O100),0.3,IF(AND(120&lt;'Data Entry'!O100,241&gt;'Data Entry'!O100),0.2,IF(AND(240&lt;'Data Entry'!O100,481&gt;'Data Entry'!O100),0.1,0))))))</f>
        <v>0</v>
      </c>
      <c r="N100" s="16">
        <f>'BCI &amp; PEM Results'!B100</f>
        <v>0</v>
      </c>
      <c r="O100" s="16">
        <f>IF('Data Entry'!P100="y",1,0)</f>
        <v>0</v>
      </c>
      <c r="P100" s="16">
        <f>IF(AND('Data Entry'!B100=1,'Data Entry'!C100="y"),1,0)</f>
        <v>0</v>
      </c>
      <c r="Q100" s="16">
        <f>IF(AND('Data Entry'!B100=1,'Intermediate Calculations'!P100=0),1,0)</f>
        <v>0</v>
      </c>
      <c r="R100" s="16">
        <f>5.0606+(0.4076*(0.25*'BCI &amp; PEM Results'!H100+'BCI &amp; PEM Results'!N100))-(0.5275*'Intermediate Calculations'!O100)-(4.2064*'Intermediate Calculations'!N100)+(0.6246*(-0.33+'BCI &amp; PEM Results'!C100))-(0.3358*('BCI &amp; PEM Results'!C100+'BCI &amp; PEM Results'!D100-0.65))+(0.9509*'Intermediate Calculations'!P100)+(0.06799*E100*'Data Entry'!K100*100)</f>
        <v>5.75330134</v>
      </c>
      <c r="S100" s="18">
        <f t="shared" si="9"/>
        <v>315.2296245235946</v>
      </c>
    </row>
    <row r="101" spans="1:19" ht="12.75">
      <c r="A101" s="39">
        <f>'Data Entry'!A101</f>
        <v>0</v>
      </c>
      <c r="B101" s="26">
        <v>0.1</v>
      </c>
      <c r="C101" s="31">
        <v>0.55</v>
      </c>
      <c r="D101" s="31" t="e">
        <f>1/'Data Entry'!B101</f>
        <v>#DIV/0!</v>
      </c>
      <c r="E101" s="31">
        <f>IF('Data Entry'!B101&gt;1,0.8,1)</f>
        <v>1</v>
      </c>
      <c r="F101" s="20">
        <f>B101*C101*'Data Entry'!J101</f>
        <v>0</v>
      </c>
      <c r="G101" s="25" t="e">
        <f t="shared" si="7"/>
        <v>#DIV/0!</v>
      </c>
      <c r="H101" s="25" t="e">
        <f t="shared" si="8"/>
        <v>#DIV/0!</v>
      </c>
      <c r="I101" s="25">
        <f>F101*E101*'Data Entry'!K101</f>
        <v>0</v>
      </c>
      <c r="J101" s="19">
        <f t="shared" si="5"/>
        <v>0</v>
      </c>
      <c r="K101" s="25">
        <f>F101*'Data Entry'!L101</f>
        <v>0</v>
      </c>
      <c r="L101" s="19">
        <f t="shared" si="6"/>
        <v>0</v>
      </c>
      <c r="M101" s="20">
        <f>IF(AND(1&lt;'Data Entry'!O101,16&gt;'Data Entry'!O101),0.6,IF(AND(15&lt;'Data Entry'!O101,31&gt;'Data Entry'!O101),0.5,IF(AND(30&lt;'Data Entry'!O101,61&gt;'Data Entry'!O101),0.4,IF(AND(60&lt;'Data Entry'!O101,121&gt;'Data Entry'!O101),0.3,IF(AND(120&lt;'Data Entry'!O101,241&gt;'Data Entry'!O101),0.2,IF(AND(240&lt;'Data Entry'!O101,481&gt;'Data Entry'!O101),0.1,0))))))</f>
        <v>0</v>
      </c>
      <c r="N101" s="16">
        <f>'BCI &amp; PEM Results'!B101</f>
        <v>0</v>
      </c>
      <c r="O101" s="16">
        <f>IF('Data Entry'!P101="y",1,0)</f>
        <v>0</v>
      </c>
      <c r="P101" s="16">
        <f>IF(AND('Data Entry'!B101=1,'Data Entry'!C101="y"),1,0)</f>
        <v>0</v>
      </c>
      <c r="Q101" s="16">
        <f>IF(AND('Data Entry'!B101=1,'Intermediate Calculations'!P101=0),1,0)</f>
        <v>0</v>
      </c>
      <c r="R101" s="16">
        <f>5.0606+(0.4076*(0.25*'BCI &amp; PEM Results'!H101+'BCI &amp; PEM Results'!N101))-(0.5275*'Intermediate Calculations'!O101)-(4.2064*'Intermediate Calculations'!N101)+(0.6246*(-0.33+'BCI &amp; PEM Results'!C101))-(0.3358*('BCI &amp; PEM Results'!C101+'BCI &amp; PEM Results'!D101-0.65))+(0.9509*'Intermediate Calculations'!P101)+(0.06799*E101*'Data Entry'!K101*100)</f>
        <v>5.75330134</v>
      </c>
      <c r="S101" s="18">
        <f t="shared" si="9"/>
        <v>315.2296245235946</v>
      </c>
    </row>
    <row r="102" spans="1:19" ht="12.75">
      <c r="A102" s="39">
        <f>'Data Entry'!A102</f>
        <v>0</v>
      </c>
      <c r="B102" s="26">
        <v>0.1</v>
      </c>
      <c r="C102" s="31">
        <v>0.55</v>
      </c>
      <c r="D102" s="31" t="e">
        <f>1/'Data Entry'!B102</f>
        <v>#DIV/0!</v>
      </c>
      <c r="E102" s="31">
        <f>IF('Data Entry'!B102&gt;1,0.8,1)</f>
        <v>1</v>
      </c>
      <c r="F102" s="20">
        <f>B102*C102*'Data Entry'!J102</f>
        <v>0</v>
      </c>
      <c r="G102" s="25" t="e">
        <f t="shared" si="7"/>
        <v>#DIV/0!</v>
      </c>
      <c r="H102" s="25" t="e">
        <f t="shared" si="8"/>
        <v>#DIV/0!</v>
      </c>
      <c r="I102" s="25">
        <f>F102*E102*'Data Entry'!K102</f>
        <v>0</v>
      </c>
      <c r="J102" s="19">
        <f t="shared" si="5"/>
        <v>0</v>
      </c>
      <c r="K102" s="25">
        <f>F102*'Data Entry'!L102</f>
        <v>0</v>
      </c>
      <c r="L102" s="19">
        <f t="shared" si="6"/>
        <v>0</v>
      </c>
      <c r="M102" s="20">
        <f>IF(AND(1&lt;'Data Entry'!O102,16&gt;'Data Entry'!O102),0.6,IF(AND(15&lt;'Data Entry'!O102,31&gt;'Data Entry'!O102),0.5,IF(AND(30&lt;'Data Entry'!O102,61&gt;'Data Entry'!O102),0.4,IF(AND(60&lt;'Data Entry'!O102,121&gt;'Data Entry'!O102),0.3,IF(AND(120&lt;'Data Entry'!O102,241&gt;'Data Entry'!O102),0.2,IF(AND(240&lt;'Data Entry'!O102,481&gt;'Data Entry'!O102),0.1,0))))))</f>
        <v>0</v>
      </c>
      <c r="N102" s="16">
        <f>'BCI &amp; PEM Results'!B102</f>
        <v>0</v>
      </c>
      <c r="O102" s="16">
        <f>IF('Data Entry'!P102="y",1,0)</f>
        <v>0</v>
      </c>
      <c r="P102" s="16">
        <f>IF(AND('Data Entry'!B102=1,'Data Entry'!C102="y"),1,0)</f>
        <v>0</v>
      </c>
      <c r="Q102" s="16">
        <f>IF(AND('Data Entry'!B102=1,'Intermediate Calculations'!P102=0),1,0)</f>
        <v>0</v>
      </c>
      <c r="R102" s="16">
        <f>5.0606+(0.4076*(0.25*'BCI &amp; PEM Results'!H102+'BCI &amp; PEM Results'!N102))-(0.5275*'Intermediate Calculations'!O102)-(4.2064*'Intermediate Calculations'!N102)+(0.6246*(-0.33+'BCI &amp; PEM Results'!C102))-(0.3358*('BCI &amp; PEM Results'!C102+'BCI &amp; PEM Results'!D102-0.65))+(0.9509*'Intermediate Calculations'!P102)+(0.06799*E102*'Data Entry'!K102*100)</f>
        <v>5.75330134</v>
      </c>
      <c r="S102" s="18">
        <f t="shared" si="9"/>
        <v>315.2296245235946</v>
      </c>
    </row>
    <row r="103" spans="1:19" ht="12.75">
      <c r="A103" s="39">
        <f>'Data Entry'!A103</f>
        <v>0</v>
      </c>
      <c r="B103" s="26">
        <v>0.1</v>
      </c>
      <c r="C103" s="31">
        <v>0.55</v>
      </c>
      <c r="D103" s="31" t="e">
        <f>1/'Data Entry'!B103</f>
        <v>#DIV/0!</v>
      </c>
      <c r="E103" s="31">
        <f>IF('Data Entry'!B103&gt;1,0.8,1)</f>
        <v>1</v>
      </c>
      <c r="F103" s="20">
        <f>B103*C103*'Data Entry'!J103</f>
        <v>0</v>
      </c>
      <c r="G103" s="25" t="e">
        <f t="shared" si="7"/>
        <v>#DIV/0!</v>
      </c>
      <c r="H103" s="25" t="e">
        <f t="shared" si="8"/>
        <v>#DIV/0!</v>
      </c>
      <c r="I103" s="25">
        <f>F103*E103*'Data Entry'!K103</f>
        <v>0</v>
      </c>
      <c r="J103" s="19">
        <f t="shared" si="5"/>
        <v>0</v>
      </c>
      <c r="K103" s="25">
        <f>F103*'Data Entry'!L103</f>
        <v>0</v>
      </c>
      <c r="L103" s="19">
        <f t="shared" si="6"/>
        <v>0</v>
      </c>
      <c r="M103" s="20">
        <f>IF(AND(1&lt;'Data Entry'!O103,16&gt;'Data Entry'!O103),0.6,IF(AND(15&lt;'Data Entry'!O103,31&gt;'Data Entry'!O103),0.5,IF(AND(30&lt;'Data Entry'!O103,61&gt;'Data Entry'!O103),0.4,IF(AND(60&lt;'Data Entry'!O103,121&gt;'Data Entry'!O103),0.3,IF(AND(120&lt;'Data Entry'!O103,241&gt;'Data Entry'!O103),0.2,IF(AND(240&lt;'Data Entry'!O103,481&gt;'Data Entry'!O103),0.1,0))))))</f>
        <v>0</v>
      </c>
      <c r="N103" s="16">
        <f>'BCI &amp; PEM Results'!B103</f>
        <v>0</v>
      </c>
      <c r="O103" s="16">
        <f>IF('Data Entry'!P103="y",1,0)</f>
        <v>0</v>
      </c>
      <c r="P103" s="16">
        <f>IF(AND('Data Entry'!B103=1,'Data Entry'!C103="y"),1,0)</f>
        <v>0</v>
      </c>
      <c r="Q103" s="16">
        <f>IF(AND('Data Entry'!B103=1,'Intermediate Calculations'!P103=0),1,0)</f>
        <v>0</v>
      </c>
      <c r="R103" s="16">
        <f>5.0606+(0.4076*(0.25*'BCI &amp; PEM Results'!H103+'BCI &amp; PEM Results'!N103))-(0.5275*'Intermediate Calculations'!O103)-(4.2064*'Intermediate Calculations'!N103)+(0.6246*(-0.33+'BCI &amp; PEM Results'!C103))-(0.3358*('BCI &amp; PEM Results'!C103+'BCI &amp; PEM Results'!D103-0.65))+(0.9509*'Intermediate Calculations'!P103)+(0.06799*E103*'Data Entry'!K103*100)</f>
        <v>5.75330134</v>
      </c>
      <c r="S103" s="18">
        <f t="shared" si="9"/>
        <v>315.2296245235946</v>
      </c>
    </row>
    <row r="104" spans="1:19" ht="12.75">
      <c r="A104" s="39">
        <f>'Data Entry'!A104</f>
        <v>0</v>
      </c>
      <c r="B104" s="26">
        <v>0.1</v>
      </c>
      <c r="C104" s="31">
        <v>0.55</v>
      </c>
      <c r="D104" s="31" t="e">
        <f>1/'Data Entry'!B104</f>
        <v>#DIV/0!</v>
      </c>
      <c r="E104" s="31">
        <f>IF('Data Entry'!B104&gt;1,0.8,1)</f>
        <v>1</v>
      </c>
      <c r="F104" s="20">
        <f>B104*C104*'Data Entry'!J104</f>
        <v>0</v>
      </c>
      <c r="G104" s="25" t="e">
        <f t="shared" si="7"/>
        <v>#DIV/0!</v>
      </c>
      <c r="H104" s="25" t="e">
        <f t="shared" si="8"/>
        <v>#DIV/0!</v>
      </c>
      <c r="I104" s="25">
        <f>F104*E104*'Data Entry'!K104</f>
        <v>0</v>
      </c>
      <c r="J104" s="19">
        <f t="shared" si="5"/>
        <v>0</v>
      </c>
      <c r="K104" s="25">
        <f>F104*'Data Entry'!L104</f>
        <v>0</v>
      </c>
      <c r="L104" s="19">
        <f t="shared" si="6"/>
        <v>0</v>
      </c>
      <c r="M104" s="20">
        <f>IF(AND(1&lt;'Data Entry'!O104,16&gt;'Data Entry'!O104),0.6,IF(AND(15&lt;'Data Entry'!O104,31&gt;'Data Entry'!O104),0.5,IF(AND(30&lt;'Data Entry'!O104,61&gt;'Data Entry'!O104),0.4,IF(AND(60&lt;'Data Entry'!O104,121&gt;'Data Entry'!O104),0.3,IF(AND(120&lt;'Data Entry'!O104,241&gt;'Data Entry'!O104),0.2,IF(AND(240&lt;'Data Entry'!O104,481&gt;'Data Entry'!O104),0.1,0))))))</f>
        <v>0</v>
      </c>
      <c r="N104" s="16">
        <f>'BCI &amp; PEM Results'!B104</f>
        <v>0</v>
      </c>
      <c r="O104" s="16">
        <f>IF('Data Entry'!P104="y",1,0)</f>
        <v>0</v>
      </c>
      <c r="P104" s="16">
        <f>IF(AND('Data Entry'!B104=1,'Data Entry'!C104="y"),1,0)</f>
        <v>0</v>
      </c>
      <c r="Q104" s="16">
        <f>IF(AND('Data Entry'!B104=1,'Intermediate Calculations'!P104=0),1,0)</f>
        <v>0</v>
      </c>
      <c r="R104" s="16">
        <f>5.0606+(0.4076*(0.25*'BCI &amp; PEM Results'!H104+'BCI &amp; PEM Results'!N104))-(0.5275*'Intermediate Calculations'!O104)-(4.2064*'Intermediate Calculations'!N104)+(0.6246*(-0.33+'BCI &amp; PEM Results'!C104))-(0.3358*('BCI &amp; PEM Results'!C104+'BCI &amp; PEM Results'!D104-0.65))+(0.9509*'Intermediate Calculations'!P104)+(0.06799*E104*'Data Entry'!K104*100)</f>
        <v>5.75330134</v>
      </c>
      <c r="S104" s="18">
        <f t="shared" si="9"/>
        <v>315.2296245235946</v>
      </c>
    </row>
    <row r="105" spans="1:19" ht="12.75">
      <c r="A105" s="39">
        <f>'Data Entry'!A105</f>
        <v>0</v>
      </c>
      <c r="B105" s="26">
        <v>0.1</v>
      </c>
      <c r="C105" s="31">
        <v>0.55</v>
      </c>
      <c r="D105" s="31" t="e">
        <f>1/'Data Entry'!B105</f>
        <v>#DIV/0!</v>
      </c>
      <c r="E105" s="31">
        <f>IF('Data Entry'!B105&gt;1,0.8,1)</f>
        <v>1</v>
      </c>
      <c r="F105" s="20">
        <f>B105*C105*'Data Entry'!J105</f>
        <v>0</v>
      </c>
      <c r="G105" s="25" t="e">
        <f t="shared" si="7"/>
        <v>#DIV/0!</v>
      </c>
      <c r="H105" s="25" t="e">
        <f t="shared" si="8"/>
        <v>#DIV/0!</v>
      </c>
      <c r="I105" s="25">
        <f>F105*E105*'Data Entry'!K105</f>
        <v>0</v>
      </c>
      <c r="J105" s="19">
        <f t="shared" si="5"/>
        <v>0</v>
      </c>
      <c r="K105" s="25">
        <f>F105*'Data Entry'!L105</f>
        <v>0</v>
      </c>
      <c r="L105" s="19">
        <f t="shared" si="6"/>
        <v>0</v>
      </c>
      <c r="M105" s="20">
        <f>IF(AND(1&lt;'Data Entry'!O105,16&gt;'Data Entry'!O105),0.6,IF(AND(15&lt;'Data Entry'!O105,31&gt;'Data Entry'!O105),0.5,IF(AND(30&lt;'Data Entry'!O105,61&gt;'Data Entry'!O105),0.4,IF(AND(60&lt;'Data Entry'!O105,121&gt;'Data Entry'!O105),0.3,IF(AND(120&lt;'Data Entry'!O105,241&gt;'Data Entry'!O105),0.2,IF(AND(240&lt;'Data Entry'!O105,481&gt;'Data Entry'!O105),0.1,0))))))</f>
        <v>0</v>
      </c>
      <c r="N105" s="16">
        <f>'BCI &amp; PEM Results'!B105</f>
        <v>0</v>
      </c>
      <c r="O105" s="16">
        <f>IF('Data Entry'!P105="y",1,0)</f>
        <v>0</v>
      </c>
      <c r="P105" s="16">
        <f>IF(AND('Data Entry'!B105=1,'Data Entry'!C105="y"),1,0)</f>
        <v>0</v>
      </c>
      <c r="Q105" s="16">
        <f>IF(AND('Data Entry'!B105=1,'Intermediate Calculations'!P105=0),1,0)</f>
        <v>0</v>
      </c>
      <c r="R105" s="16">
        <f>5.0606+(0.4076*(0.25*'BCI &amp; PEM Results'!H105+'BCI &amp; PEM Results'!N105))-(0.5275*'Intermediate Calculations'!O105)-(4.2064*'Intermediate Calculations'!N105)+(0.6246*(-0.33+'BCI &amp; PEM Results'!C105))-(0.3358*('BCI &amp; PEM Results'!C105+'BCI &amp; PEM Results'!D105-0.65))+(0.9509*'Intermediate Calculations'!P105)+(0.06799*E105*'Data Entry'!K105*100)</f>
        <v>5.75330134</v>
      </c>
      <c r="S105" s="18">
        <f t="shared" si="9"/>
        <v>315.2296245235946</v>
      </c>
    </row>
    <row r="106" spans="1:19" ht="12.75">
      <c r="A106" s="39">
        <f>'Data Entry'!A106</f>
        <v>0</v>
      </c>
      <c r="B106" s="26">
        <v>0.1</v>
      </c>
      <c r="C106" s="31">
        <v>0.55</v>
      </c>
      <c r="D106" s="31" t="e">
        <f>1/'Data Entry'!B106</f>
        <v>#DIV/0!</v>
      </c>
      <c r="E106" s="31">
        <f>IF('Data Entry'!B106&gt;1,0.8,1)</f>
        <v>1</v>
      </c>
      <c r="F106" s="20">
        <f>B106*C106*'Data Entry'!J106</f>
        <v>0</v>
      </c>
      <c r="G106" s="25" t="e">
        <f t="shared" si="7"/>
        <v>#DIV/0!</v>
      </c>
      <c r="H106" s="25" t="e">
        <f t="shared" si="8"/>
        <v>#DIV/0!</v>
      </c>
      <c r="I106" s="25">
        <f>F106*E106*'Data Entry'!K106</f>
        <v>0</v>
      </c>
      <c r="J106" s="19">
        <f t="shared" si="5"/>
        <v>0</v>
      </c>
      <c r="K106" s="25">
        <f>F106*'Data Entry'!L106</f>
        <v>0</v>
      </c>
      <c r="L106" s="19">
        <f t="shared" si="6"/>
        <v>0</v>
      </c>
      <c r="M106" s="20">
        <f>IF(AND(1&lt;'Data Entry'!O106,16&gt;'Data Entry'!O106),0.6,IF(AND(15&lt;'Data Entry'!O106,31&gt;'Data Entry'!O106),0.5,IF(AND(30&lt;'Data Entry'!O106,61&gt;'Data Entry'!O106),0.4,IF(AND(60&lt;'Data Entry'!O106,121&gt;'Data Entry'!O106),0.3,IF(AND(120&lt;'Data Entry'!O106,241&gt;'Data Entry'!O106),0.2,IF(AND(240&lt;'Data Entry'!O106,481&gt;'Data Entry'!O106),0.1,0))))))</f>
        <v>0</v>
      </c>
      <c r="N106" s="16">
        <f>'BCI &amp; PEM Results'!B106</f>
        <v>0</v>
      </c>
      <c r="O106" s="16">
        <f>IF('Data Entry'!P106="y",1,0)</f>
        <v>0</v>
      </c>
      <c r="P106" s="16">
        <f>IF(AND('Data Entry'!B106=1,'Data Entry'!C106="y"),1,0)</f>
        <v>0</v>
      </c>
      <c r="Q106" s="16">
        <f>IF(AND('Data Entry'!B106=1,'Intermediate Calculations'!P106=0),1,0)</f>
        <v>0</v>
      </c>
      <c r="R106" s="16">
        <f>5.0606+(0.4076*(0.25*'BCI &amp; PEM Results'!H106+'BCI &amp; PEM Results'!N106))-(0.5275*'Intermediate Calculations'!O106)-(4.2064*'Intermediate Calculations'!N106)+(0.6246*(-0.33+'BCI &amp; PEM Results'!C106))-(0.3358*('BCI &amp; PEM Results'!C106+'BCI &amp; PEM Results'!D106-0.65))+(0.9509*'Intermediate Calculations'!P106)+(0.06799*E106*'Data Entry'!K106*100)</f>
        <v>5.75330134</v>
      </c>
      <c r="S106" s="18">
        <f t="shared" si="9"/>
        <v>315.2296245235946</v>
      </c>
    </row>
    <row r="107" spans="1:19" ht="12.75">
      <c r="A107" s="39">
        <f>'Data Entry'!A107</f>
        <v>0</v>
      </c>
      <c r="B107" s="26">
        <v>0.1</v>
      </c>
      <c r="C107" s="31">
        <v>0.55</v>
      </c>
      <c r="D107" s="31" t="e">
        <f>1/'Data Entry'!B107</f>
        <v>#DIV/0!</v>
      </c>
      <c r="E107" s="31">
        <f>IF('Data Entry'!B107&gt;1,0.8,1)</f>
        <v>1</v>
      </c>
      <c r="F107" s="20">
        <f>B107*C107*'Data Entry'!J107</f>
        <v>0</v>
      </c>
      <c r="G107" s="25" t="e">
        <f t="shared" si="7"/>
        <v>#DIV/0!</v>
      </c>
      <c r="H107" s="25" t="e">
        <f t="shared" si="8"/>
        <v>#DIV/0!</v>
      </c>
      <c r="I107" s="25">
        <f>F107*E107*'Data Entry'!K107</f>
        <v>0</v>
      </c>
      <c r="J107" s="19">
        <f t="shared" si="5"/>
        <v>0</v>
      </c>
      <c r="K107" s="25">
        <f>F107*'Data Entry'!L107</f>
        <v>0</v>
      </c>
      <c r="L107" s="19">
        <f t="shared" si="6"/>
        <v>0</v>
      </c>
      <c r="M107" s="20">
        <f>IF(AND(1&lt;'Data Entry'!O107,16&gt;'Data Entry'!O107),0.6,IF(AND(15&lt;'Data Entry'!O107,31&gt;'Data Entry'!O107),0.5,IF(AND(30&lt;'Data Entry'!O107,61&gt;'Data Entry'!O107),0.4,IF(AND(60&lt;'Data Entry'!O107,121&gt;'Data Entry'!O107),0.3,IF(AND(120&lt;'Data Entry'!O107,241&gt;'Data Entry'!O107),0.2,IF(AND(240&lt;'Data Entry'!O107,481&gt;'Data Entry'!O107),0.1,0))))))</f>
        <v>0</v>
      </c>
      <c r="N107" s="16">
        <f>'BCI &amp; PEM Results'!B107</f>
        <v>0</v>
      </c>
      <c r="O107" s="16">
        <f>IF('Data Entry'!P107="y",1,0)</f>
        <v>0</v>
      </c>
      <c r="P107" s="16">
        <f>IF(AND('Data Entry'!B107=1,'Data Entry'!C107="y"),1,0)</f>
        <v>0</v>
      </c>
      <c r="Q107" s="16">
        <f>IF(AND('Data Entry'!B107=1,'Intermediate Calculations'!P107=0),1,0)</f>
        <v>0</v>
      </c>
      <c r="R107" s="16">
        <f>5.0606+(0.4076*(0.25*'BCI &amp; PEM Results'!H107+'BCI &amp; PEM Results'!N107))-(0.5275*'Intermediate Calculations'!O107)-(4.2064*'Intermediate Calculations'!N107)+(0.6246*(-0.33+'BCI &amp; PEM Results'!C107))-(0.3358*('BCI &amp; PEM Results'!C107+'BCI &amp; PEM Results'!D107-0.65))+(0.9509*'Intermediate Calculations'!P107)+(0.06799*E107*'Data Entry'!K107*100)</f>
        <v>5.75330134</v>
      </c>
      <c r="S107" s="18">
        <f t="shared" si="9"/>
        <v>315.2296245235946</v>
      </c>
    </row>
    <row r="108" spans="1:19" ht="12.75">
      <c r="A108" s="39">
        <f>'Data Entry'!A108</f>
        <v>0</v>
      </c>
      <c r="B108" s="26">
        <v>0.1</v>
      </c>
      <c r="C108" s="31">
        <v>0.55</v>
      </c>
      <c r="D108" s="31" t="e">
        <f>1/'Data Entry'!B108</f>
        <v>#DIV/0!</v>
      </c>
      <c r="E108" s="31">
        <f>IF('Data Entry'!B108&gt;1,0.8,1)</f>
        <v>1</v>
      </c>
      <c r="F108" s="20">
        <f>B108*C108*'Data Entry'!J108</f>
        <v>0</v>
      </c>
      <c r="G108" s="25" t="e">
        <f t="shared" si="7"/>
        <v>#DIV/0!</v>
      </c>
      <c r="H108" s="25" t="e">
        <f t="shared" si="8"/>
        <v>#DIV/0!</v>
      </c>
      <c r="I108" s="25">
        <f>F108*E108*'Data Entry'!K108</f>
        <v>0</v>
      </c>
      <c r="J108" s="19">
        <f t="shared" si="5"/>
        <v>0</v>
      </c>
      <c r="K108" s="25">
        <f>F108*'Data Entry'!L108</f>
        <v>0</v>
      </c>
      <c r="L108" s="19">
        <f t="shared" si="6"/>
        <v>0</v>
      </c>
      <c r="M108" s="20">
        <f>IF(AND(1&lt;'Data Entry'!O108,16&gt;'Data Entry'!O108),0.6,IF(AND(15&lt;'Data Entry'!O108,31&gt;'Data Entry'!O108),0.5,IF(AND(30&lt;'Data Entry'!O108,61&gt;'Data Entry'!O108),0.4,IF(AND(60&lt;'Data Entry'!O108,121&gt;'Data Entry'!O108),0.3,IF(AND(120&lt;'Data Entry'!O108,241&gt;'Data Entry'!O108),0.2,IF(AND(240&lt;'Data Entry'!O108,481&gt;'Data Entry'!O108),0.1,0))))))</f>
        <v>0</v>
      </c>
      <c r="N108" s="16">
        <f>'BCI &amp; PEM Results'!B108</f>
        <v>0</v>
      </c>
      <c r="O108" s="16">
        <f>IF('Data Entry'!P108="y",1,0)</f>
        <v>0</v>
      </c>
      <c r="P108" s="16">
        <f>IF(AND('Data Entry'!B108=1,'Data Entry'!C108="y"),1,0)</f>
        <v>0</v>
      </c>
      <c r="Q108" s="16">
        <f>IF(AND('Data Entry'!B108=1,'Intermediate Calculations'!P108=0),1,0)</f>
        <v>0</v>
      </c>
      <c r="R108" s="16">
        <f>5.0606+(0.4076*(0.25*'BCI &amp; PEM Results'!H108+'BCI &amp; PEM Results'!N108))-(0.5275*'Intermediate Calculations'!O108)-(4.2064*'Intermediate Calculations'!N108)+(0.6246*(-0.33+'BCI &amp; PEM Results'!C108))-(0.3358*('BCI &amp; PEM Results'!C108+'BCI &amp; PEM Results'!D108-0.65))+(0.9509*'Intermediate Calculations'!P108)+(0.06799*E108*'Data Entry'!K108*100)</f>
        <v>5.75330134</v>
      </c>
      <c r="S108" s="18">
        <f t="shared" si="9"/>
        <v>315.2296245235946</v>
      </c>
    </row>
    <row r="109" spans="1:19" ht="12.75">
      <c r="A109" s="39">
        <f>'Data Entry'!A109</f>
        <v>0</v>
      </c>
      <c r="B109" s="26">
        <v>0.1</v>
      </c>
      <c r="C109" s="31">
        <v>0.55</v>
      </c>
      <c r="D109" s="31" t="e">
        <f>1/'Data Entry'!B109</f>
        <v>#DIV/0!</v>
      </c>
      <c r="E109" s="31">
        <f>IF('Data Entry'!B109&gt;1,0.8,1)</f>
        <v>1</v>
      </c>
      <c r="F109" s="20">
        <f>B109*C109*'Data Entry'!J109</f>
        <v>0</v>
      </c>
      <c r="G109" s="25" t="e">
        <f t="shared" si="7"/>
        <v>#DIV/0!</v>
      </c>
      <c r="H109" s="25" t="e">
        <f t="shared" si="8"/>
        <v>#DIV/0!</v>
      </c>
      <c r="I109" s="25">
        <f>F109*E109*'Data Entry'!K109</f>
        <v>0</v>
      </c>
      <c r="J109" s="19">
        <f t="shared" si="5"/>
        <v>0</v>
      </c>
      <c r="K109" s="25">
        <f>F109*'Data Entry'!L109</f>
        <v>0</v>
      </c>
      <c r="L109" s="19">
        <f t="shared" si="6"/>
        <v>0</v>
      </c>
      <c r="M109" s="20">
        <f>IF(AND(1&lt;'Data Entry'!O109,16&gt;'Data Entry'!O109),0.6,IF(AND(15&lt;'Data Entry'!O109,31&gt;'Data Entry'!O109),0.5,IF(AND(30&lt;'Data Entry'!O109,61&gt;'Data Entry'!O109),0.4,IF(AND(60&lt;'Data Entry'!O109,121&gt;'Data Entry'!O109),0.3,IF(AND(120&lt;'Data Entry'!O109,241&gt;'Data Entry'!O109),0.2,IF(AND(240&lt;'Data Entry'!O109,481&gt;'Data Entry'!O109),0.1,0))))))</f>
        <v>0</v>
      </c>
      <c r="N109" s="16">
        <f>'BCI &amp; PEM Results'!B109</f>
        <v>0</v>
      </c>
      <c r="O109" s="16">
        <f>IF('Data Entry'!P109="y",1,0)</f>
        <v>0</v>
      </c>
      <c r="P109" s="16">
        <f>IF(AND('Data Entry'!B109=1,'Data Entry'!C109="y"),1,0)</f>
        <v>0</v>
      </c>
      <c r="Q109" s="16">
        <f>IF(AND('Data Entry'!B109=1,'Intermediate Calculations'!P109=0),1,0)</f>
        <v>0</v>
      </c>
      <c r="R109" s="16">
        <f>5.0606+(0.4076*(0.25*'BCI &amp; PEM Results'!H109+'BCI &amp; PEM Results'!N109))-(0.5275*'Intermediate Calculations'!O109)-(4.2064*'Intermediate Calculations'!N109)+(0.6246*(-0.33+'BCI &amp; PEM Results'!C109))-(0.3358*('BCI &amp; PEM Results'!C109+'BCI &amp; PEM Results'!D109-0.65))+(0.9509*'Intermediate Calculations'!P109)+(0.06799*E109*'Data Entry'!K109*100)</f>
        <v>5.75330134</v>
      </c>
      <c r="S109" s="18">
        <f t="shared" si="9"/>
        <v>315.2296245235946</v>
      </c>
    </row>
    <row r="110" spans="1:19" ht="12.75">
      <c r="A110" s="39">
        <f>'Data Entry'!A110</f>
        <v>0</v>
      </c>
      <c r="B110" s="26">
        <v>0.1</v>
      </c>
      <c r="C110" s="31">
        <v>0.55</v>
      </c>
      <c r="D110" s="31" t="e">
        <f>1/'Data Entry'!B110</f>
        <v>#DIV/0!</v>
      </c>
      <c r="E110" s="31">
        <f>IF('Data Entry'!B110&gt;1,0.8,1)</f>
        <v>1</v>
      </c>
      <c r="F110" s="20">
        <f>B110*C110*'Data Entry'!J110</f>
        <v>0</v>
      </c>
      <c r="G110" s="25" t="e">
        <f t="shared" si="7"/>
        <v>#DIV/0!</v>
      </c>
      <c r="H110" s="25" t="e">
        <f t="shared" si="8"/>
        <v>#DIV/0!</v>
      </c>
      <c r="I110" s="25">
        <f>F110*E110*'Data Entry'!K110</f>
        <v>0</v>
      </c>
      <c r="J110" s="19">
        <f t="shared" si="5"/>
        <v>0</v>
      </c>
      <c r="K110" s="25">
        <f>F110*'Data Entry'!L110</f>
        <v>0</v>
      </c>
      <c r="L110" s="19">
        <f t="shared" si="6"/>
        <v>0</v>
      </c>
      <c r="M110" s="20">
        <f>IF(AND(1&lt;'Data Entry'!O110,16&gt;'Data Entry'!O110),0.6,IF(AND(15&lt;'Data Entry'!O110,31&gt;'Data Entry'!O110),0.5,IF(AND(30&lt;'Data Entry'!O110,61&gt;'Data Entry'!O110),0.4,IF(AND(60&lt;'Data Entry'!O110,121&gt;'Data Entry'!O110),0.3,IF(AND(120&lt;'Data Entry'!O110,241&gt;'Data Entry'!O110),0.2,IF(AND(240&lt;'Data Entry'!O110,481&gt;'Data Entry'!O110),0.1,0))))))</f>
        <v>0</v>
      </c>
      <c r="N110" s="16">
        <f>'BCI &amp; PEM Results'!B110</f>
        <v>0</v>
      </c>
      <c r="O110" s="16">
        <f>IF('Data Entry'!P110="y",1,0)</f>
        <v>0</v>
      </c>
      <c r="P110" s="16">
        <f>IF(AND('Data Entry'!B110=1,'Data Entry'!C110="y"),1,0)</f>
        <v>0</v>
      </c>
      <c r="Q110" s="16">
        <f>IF(AND('Data Entry'!B110=1,'Intermediate Calculations'!P110=0),1,0)</f>
        <v>0</v>
      </c>
      <c r="R110" s="16">
        <f>5.0606+(0.4076*(0.25*'BCI &amp; PEM Results'!H110+'BCI &amp; PEM Results'!N110))-(0.5275*'Intermediate Calculations'!O110)-(4.2064*'Intermediate Calculations'!N110)+(0.6246*(-0.33+'BCI &amp; PEM Results'!C110))-(0.3358*('BCI &amp; PEM Results'!C110+'BCI &amp; PEM Results'!D110-0.65))+(0.9509*'Intermediate Calculations'!P110)+(0.06799*E110*'Data Entry'!K110*100)</f>
        <v>5.75330134</v>
      </c>
      <c r="S110" s="18">
        <f t="shared" si="9"/>
        <v>315.2296245235946</v>
      </c>
    </row>
    <row r="111" spans="1:19" ht="12.75">
      <c r="A111" s="39">
        <f>'Data Entry'!A111</f>
        <v>0</v>
      </c>
      <c r="B111" s="26">
        <v>0.1</v>
      </c>
      <c r="C111" s="31">
        <v>0.55</v>
      </c>
      <c r="D111" s="31" t="e">
        <f>1/'Data Entry'!B111</f>
        <v>#DIV/0!</v>
      </c>
      <c r="E111" s="31">
        <f>IF('Data Entry'!B111&gt;1,0.8,1)</f>
        <v>1</v>
      </c>
      <c r="F111" s="20">
        <f>B111*C111*'Data Entry'!J111</f>
        <v>0</v>
      </c>
      <c r="G111" s="25" t="e">
        <f t="shared" si="7"/>
        <v>#DIV/0!</v>
      </c>
      <c r="H111" s="25" t="e">
        <f t="shared" si="8"/>
        <v>#DIV/0!</v>
      </c>
      <c r="I111" s="25">
        <f>F111*E111*'Data Entry'!K111</f>
        <v>0</v>
      </c>
      <c r="J111" s="19">
        <f t="shared" si="5"/>
        <v>0</v>
      </c>
      <c r="K111" s="25">
        <f>F111*'Data Entry'!L111</f>
        <v>0</v>
      </c>
      <c r="L111" s="19">
        <f t="shared" si="6"/>
        <v>0</v>
      </c>
      <c r="M111" s="20">
        <f>IF(AND(1&lt;'Data Entry'!O111,16&gt;'Data Entry'!O111),0.6,IF(AND(15&lt;'Data Entry'!O111,31&gt;'Data Entry'!O111),0.5,IF(AND(30&lt;'Data Entry'!O111,61&gt;'Data Entry'!O111),0.4,IF(AND(60&lt;'Data Entry'!O111,121&gt;'Data Entry'!O111),0.3,IF(AND(120&lt;'Data Entry'!O111,241&gt;'Data Entry'!O111),0.2,IF(AND(240&lt;'Data Entry'!O111,481&gt;'Data Entry'!O111),0.1,0))))))</f>
        <v>0</v>
      </c>
      <c r="N111" s="16">
        <f>'BCI &amp; PEM Results'!B111</f>
        <v>0</v>
      </c>
      <c r="O111" s="16">
        <f>IF('Data Entry'!P111="y",1,0)</f>
        <v>0</v>
      </c>
      <c r="P111" s="16">
        <f>IF(AND('Data Entry'!B111=1,'Data Entry'!C111="y"),1,0)</f>
        <v>0</v>
      </c>
      <c r="Q111" s="16">
        <f>IF(AND('Data Entry'!B111=1,'Intermediate Calculations'!P111=0),1,0)</f>
        <v>0</v>
      </c>
      <c r="R111" s="16">
        <f>5.0606+(0.4076*(0.25*'BCI &amp; PEM Results'!H111+'BCI &amp; PEM Results'!N111))-(0.5275*'Intermediate Calculations'!O111)-(4.2064*'Intermediate Calculations'!N111)+(0.6246*(-0.33+'BCI &amp; PEM Results'!C111))-(0.3358*('BCI &amp; PEM Results'!C111+'BCI &amp; PEM Results'!D111-0.65))+(0.9509*'Intermediate Calculations'!P111)+(0.06799*E111*'Data Entry'!K111*100)</f>
        <v>5.75330134</v>
      </c>
      <c r="S111" s="18">
        <f t="shared" si="9"/>
        <v>315.2296245235946</v>
      </c>
    </row>
    <row r="112" spans="1:19" ht="12.75">
      <c r="A112" s="39">
        <f>'Data Entry'!A112</f>
        <v>0</v>
      </c>
      <c r="B112" s="26">
        <v>0.1</v>
      </c>
      <c r="C112" s="31">
        <v>0.55</v>
      </c>
      <c r="D112" s="31" t="e">
        <f>1/'Data Entry'!B112</f>
        <v>#DIV/0!</v>
      </c>
      <c r="E112" s="31">
        <f>IF('Data Entry'!B112&gt;1,0.8,1)</f>
        <v>1</v>
      </c>
      <c r="F112" s="20">
        <f>B112*C112*'Data Entry'!J112</f>
        <v>0</v>
      </c>
      <c r="G112" s="25" t="e">
        <f t="shared" si="7"/>
        <v>#DIV/0!</v>
      </c>
      <c r="H112" s="25" t="e">
        <f t="shared" si="8"/>
        <v>#DIV/0!</v>
      </c>
      <c r="I112" s="25">
        <f>F112*E112*'Data Entry'!K112</f>
        <v>0</v>
      </c>
      <c r="J112" s="19">
        <f t="shared" si="5"/>
        <v>0</v>
      </c>
      <c r="K112" s="25">
        <f>F112*'Data Entry'!L112</f>
        <v>0</v>
      </c>
      <c r="L112" s="19">
        <f t="shared" si="6"/>
        <v>0</v>
      </c>
      <c r="M112" s="20">
        <f>IF(AND(1&lt;'Data Entry'!O112,16&gt;'Data Entry'!O112),0.6,IF(AND(15&lt;'Data Entry'!O112,31&gt;'Data Entry'!O112),0.5,IF(AND(30&lt;'Data Entry'!O112,61&gt;'Data Entry'!O112),0.4,IF(AND(60&lt;'Data Entry'!O112,121&gt;'Data Entry'!O112),0.3,IF(AND(120&lt;'Data Entry'!O112,241&gt;'Data Entry'!O112),0.2,IF(AND(240&lt;'Data Entry'!O112,481&gt;'Data Entry'!O112),0.1,0))))))</f>
        <v>0</v>
      </c>
      <c r="N112" s="16">
        <f>'BCI &amp; PEM Results'!B112</f>
        <v>0</v>
      </c>
      <c r="O112" s="16">
        <f>IF('Data Entry'!P112="y",1,0)</f>
        <v>0</v>
      </c>
      <c r="P112" s="16">
        <f>IF(AND('Data Entry'!B112=1,'Data Entry'!C112="y"),1,0)</f>
        <v>0</v>
      </c>
      <c r="Q112" s="16">
        <f>IF(AND('Data Entry'!B112=1,'Intermediate Calculations'!P112=0),1,0)</f>
        <v>0</v>
      </c>
      <c r="R112" s="16">
        <f>5.0606+(0.4076*(0.25*'BCI &amp; PEM Results'!H112+'BCI &amp; PEM Results'!N112))-(0.5275*'Intermediate Calculations'!O112)-(4.2064*'Intermediate Calculations'!N112)+(0.6246*(-0.33+'BCI &amp; PEM Results'!C112))-(0.3358*('BCI &amp; PEM Results'!C112+'BCI &amp; PEM Results'!D112-0.65))+(0.9509*'Intermediate Calculations'!P112)+(0.06799*E112*'Data Entry'!K112*100)</f>
        <v>5.75330134</v>
      </c>
      <c r="S112" s="18">
        <f t="shared" si="9"/>
        <v>315.2296245235946</v>
      </c>
    </row>
    <row r="113" spans="1:19" ht="12.75">
      <c r="A113" s="39">
        <f>'Data Entry'!A113</f>
        <v>0</v>
      </c>
      <c r="B113" s="26">
        <v>0.1</v>
      </c>
      <c r="C113" s="31">
        <v>0.55</v>
      </c>
      <c r="D113" s="31" t="e">
        <f>1/'Data Entry'!B113</f>
        <v>#DIV/0!</v>
      </c>
      <c r="E113" s="31">
        <f>IF('Data Entry'!B113&gt;1,0.8,1)</f>
        <v>1</v>
      </c>
      <c r="F113" s="20">
        <f>B113*C113*'Data Entry'!J113</f>
        <v>0</v>
      </c>
      <c r="G113" s="25" t="e">
        <f t="shared" si="7"/>
        <v>#DIV/0!</v>
      </c>
      <c r="H113" s="25" t="e">
        <f t="shared" si="8"/>
        <v>#DIV/0!</v>
      </c>
      <c r="I113" s="25">
        <f>F113*E113*'Data Entry'!K113</f>
        <v>0</v>
      </c>
      <c r="J113" s="19">
        <f t="shared" si="5"/>
        <v>0</v>
      </c>
      <c r="K113" s="25">
        <f>F113*'Data Entry'!L113</f>
        <v>0</v>
      </c>
      <c r="L113" s="19">
        <f t="shared" si="6"/>
        <v>0</v>
      </c>
      <c r="M113" s="20">
        <f>IF(AND(1&lt;'Data Entry'!O113,16&gt;'Data Entry'!O113),0.6,IF(AND(15&lt;'Data Entry'!O113,31&gt;'Data Entry'!O113),0.5,IF(AND(30&lt;'Data Entry'!O113,61&gt;'Data Entry'!O113),0.4,IF(AND(60&lt;'Data Entry'!O113,121&gt;'Data Entry'!O113),0.3,IF(AND(120&lt;'Data Entry'!O113,241&gt;'Data Entry'!O113),0.2,IF(AND(240&lt;'Data Entry'!O113,481&gt;'Data Entry'!O113),0.1,0))))))</f>
        <v>0</v>
      </c>
      <c r="N113" s="16">
        <f>'BCI &amp; PEM Results'!B113</f>
        <v>0</v>
      </c>
      <c r="O113" s="16">
        <f>IF('Data Entry'!P113="y",1,0)</f>
        <v>0</v>
      </c>
      <c r="P113" s="16">
        <f>IF(AND('Data Entry'!B113=1,'Data Entry'!C113="y"),1,0)</f>
        <v>0</v>
      </c>
      <c r="Q113" s="16">
        <f>IF(AND('Data Entry'!B113=1,'Intermediate Calculations'!P113=0),1,0)</f>
        <v>0</v>
      </c>
      <c r="R113" s="16">
        <f>5.0606+(0.4076*(0.25*'BCI &amp; PEM Results'!H113+'BCI &amp; PEM Results'!N113))-(0.5275*'Intermediate Calculations'!O113)-(4.2064*'Intermediate Calculations'!N113)+(0.6246*(-0.33+'BCI &amp; PEM Results'!C113))-(0.3358*('BCI &amp; PEM Results'!C113+'BCI &amp; PEM Results'!D113-0.65))+(0.9509*'Intermediate Calculations'!P113)+(0.06799*E113*'Data Entry'!K113*100)</f>
        <v>5.75330134</v>
      </c>
      <c r="S113" s="18">
        <f t="shared" si="9"/>
        <v>315.2296245235946</v>
      </c>
    </row>
    <row r="114" spans="1:19" ht="12.75">
      <c r="A114" s="39">
        <f>'Data Entry'!A114</f>
        <v>0</v>
      </c>
      <c r="B114" s="26">
        <v>0.1</v>
      </c>
      <c r="C114" s="31">
        <v>0.55</v>
      </c>
      <c r="D114" s="31" t="e">
        <f>1/'Data Entry'!B114</f>
        <v>#DIV/0!</v>
      </c>
      <c r="E114" s="31">
        <f>IF('Data Entry'!B114&gt;1,0.8,1)</f>
        <v>1</v>
      </c>
      <c r="F114" s="20">
        <f>B114*C114*'Data Entry'!J114</f>
        <v>0</v>
      </c>
      <c r="G114" s="25" t="e">
        <f t="shared" si="7"/>
        <v>#DIV/0!</v>
      </c>
      <c r="H114" s="25" t="e">
        <f t="shared" si="8"/>
        <v>#DIV/0!</v>
      </c>
      <c r="I114" s="25">
        <f>F114*E114*'Data Entry'!K114</f>
        <v>0</v>
      </c>
      <c r="J114" s="19">
        <f t="shared" si="5"/>
        <v>0</v>
      </c>
      <c r="K114" s="25">
        <f>F114*'Data Entry'!L114</f>
        <v>0</v>
      </c>
      <c r="L114" s="19">
        <f t="shared" si="6"/>
        <v>0</v>
      </c>
      <c r="M114" s="20">
        <f>IF(AND(1&lt;'Data Entry'!O114,16&gt;'Data Entry'!O114),0.6,IF(AND(15&lt;'Data Entry'!O114,31&gt;'Data Entry'!O114),0.5,IF(AND(30&lt;'Data Entry'!O114,61&gt;'Data Entry'!O114),0.4,IF(AND(60&lt;'Data Entry'!O114,121&gt;'Data Entry'!O114),0.3,IF(AND(120&lt;'Data Entry'!O114,241&gt;'Data Entry'!O114),0.2,IF(AND(240&lt;'Data Entry'!O114,481&gt;'Data Entry'!O114),0.1,0))))))</f>
        <v>0</v>
      </c>
      <c r="N114" s="16">
        <f>'BCI &amp; PEM Results'!B114</f>
        <v>0</v>
      </c>
      <c r="O114" s="16">
        <f>IF('Data Entry'!P114="y",1,0)</f>
        <v>0</v>
      </c>
      <c r="P114" s="16">
        <f>IF(AND('Data Entry'!B114=1,'Data Entry'!C114="y"),1,0)</f>
        <v>0</v>
      </c>
      <c r="Q114" s="16">
        <f>IF(AND('Data Entry'!B114=1,'Intermediate Calculations'!P114=0),1,0)</f>
        <v>0</v>
      </c>
      <c r="R114" s="16">
        <f>5.0606+(0.4076*(0.25*'BCI &amp; PEM Results'!H114+'BCI &amp; PEM Results'!N114))-(0.5275*'Intermediate Calculations'!O114)-(4.2064*'Intermediate Calculations'!N114)+(0.6246*(-0.33+'BCI &amp; PEM Results'!C114))-(0.3358*('BCI &amp; PEM Results'!C114+'BCI &amp; PEM Results'!D114-0.65))+(0.9509*'Intermediate Calculations'!P114)+(0.06799*E114*'Data Entry'!K114*100)</f>
        <v>5.75330134</v>
      </c>
      <c r="S114" s="18">
        <f t="shared" si="9"/>
        <v>315.2296245235946</v>
      </c>
    </row>
    <row r="115" spans="1:19" ht="12.75">
      <c r="A115" s="39">
        <f>'Data Entry'!A115</f>
        <v>0</v>
      </c>
      <c r="B115" s="26">
        <v>0.1</v>
      </c>
      <c r="C115" s="31">
        <v>0.55</v>
      </c>
      <c r="D115" s="31" t="e">
        <f>1/'Data Entry'!B115</f>
        <v>#DIV/0!</v>
      </c>
      <c r="E115" s="31">
        <f>IF('Data Entry'!B115&gt;1,0.8,1)</f>
        <v>1</v>
      </c>
      <c r="F115" s="20">
        <f>B115*C115*'Data Entry'!J115</f>
        <v>0</v>
      </c>
      <c r="G115" s="25" t="e">
        <f t="shared" si="7"/>
        <v>#DIV/0!</v>
      </c>
      <c r="H115" s="25" t="e">
        <f t="shared" si="8"/>
        <v>#DIV/0!</v>
      </c>
      <c r="I115" s="25">
        <f>F115*E115*'Data Entry'!K115</f>
        <v>0</v>
      </c>
      <c r="J115" s="19">
        <f t="shared" si="5"/>
        <v>0</v>
      </c>
      <c r="K115" s="25">
        <f>F115*'Data Entry'!L115</f>
        <v>0</v>
      </c>
      <c r="L115" s="19">
        <f t="shared" si="6"/>
        <v>0</v>
      </c>
      <c r="M115" s="20">
        <f>IF(AND(1&lt;'Data Entry'!O115,16&gt;'Data Entry'!O115),0.6,IF(AND(15&lt;'Data Entry'!O115,31&gt;'Data Entry'!O115),0.5,IF(AND(30&lt;'Data Entry'!O115,61&gt;'Data Entry'!O115),0.4,IF(AND(60&lt;'Data Entry'!O115,121&gt;'Data Entry'!O115),0.3,IF(AND(120&lt;'Data Entry'!O115,241&gt;'Data Entry'!O115),0.2,IF(AND(240&lt;'Data Entry'!O115,481&gt;'Data Entry'!O115),0.1,0))))))</f>
        <v>0</v>
      </c>
      <c r="N115" s="16">
        <f>'BCI &amp; PEM Results'!B115</f>
        <v>0</v>
      </c>
      <c r="O115" s="16">
        <f>IF('Data Entry'!P115="y",1,0)</f>
        <v>0</v>
      </c>
      <c r="P115" s="16">
        <f>IF(AND('Data Entry'!B115=1,'Data Entry'!C115="y"),1,0)</f>
        <v>0</v>
      </c>
      <c r="Q115" s="16">
        <f>IF(AND('Data Entry'!B115=1,'Intermediate Calculations'!P115=0),1,0)</f>
        <v>0</v>
      </c>
      <c r="R115" s="16">
        <f>5.0606+(0.4076*(0.25*'BCI &amp; PEM Results'!H115+'BCI &amp; PEM Results'!N115))-(0.5275*'Intermediate Calculations'!O115)-(4.2064*'Intermediate Calculations'!N115)+(0.6246*(-0.33+'BCI &amp; PEM Results'!C115))-(0.3358*('BCI &amp; PEM Results'!C115+'BCI &amp; PEM Results'!D115-0.65))+(0.9509*'Intermediate Calculations'!P115)+(0.06799*E115*'Data Entry'!K115*100)</f>
        <v>5.75330134</v>
      </c>
      <c r="S115" s="18">
        <f t="shared" si="9"/>
        <v>315.2296245235946</v>
      </c>
    </row>
    <row r="116" spans="1:19" ht="12.75">
      <c r="A116" s="39">
        <f>'Data Entry'!A116</f>
        <v>0</v>
      </c>
      <c r="B116" s="26">
        <v>0.1</v>
      </c>
      <c r="C116" s="31">
        <v>0.55</v>
      </c>
      <c r="D116" s="31" t="e">
        <f>1/'Data Entry'!B116</f>
        <v>#DIV/0!</v>
      </c>
      <c r="E116" s="31">
        <f>IF('Data Entry'!B116&gt;1,0.8,1)</f>
        <v>1</v>
      </c>
      <c r="F116" s="20">
        <f>B116*C116*'Data Entry'!J116</f>
        <v>0</v>
      </c>
      <c r="G116" s="25" t="e">
        <f t="shared" si="7"/>
        <v>#DIV/0!</v>
      </c>
      <c r="H116" s="25" t="e">
        <f t="shared" si="8"/>
        <v>#DIV/0!</v>
      </c>
      <c r="I116" s="25">
        <f>F116*E116*'Data Entry'!K116</f>
        <v>0</v>
      </c>
      <c r="J116" s="19">
        <f t="shared" si="5"/>
        <v>0</v>
      </c>
      <c r="K116" s="25">
        <f>F116*'Data Entry'!L116</f>
        <v>0</v>
      </c>
      <c r="L116" s="19">
        <f t="shared" si="6"/>
        <v>0</v>
      </c>
      <c r="M116" s="20">
        <f>IF(AND(1&lt;'Data Entry'!O116,16&gt;'Data Entry'!O116),0.6,IF(AND(15&lt;'Data Entry'!O116,31&gt;'Data Entry'!O116),0.5,IF(AND(30&lt;'Data Entry'!O116,61&gt;'Data Entry'!O116),0.4,IF(AND(60&lt;'Data Entry'!O116,121&gt;'Data Entry'!O116),0.3,IF(AND(120&lt;'Data Entry'!O116,241&gt;'Data Entry'!O116),0.2,IF(AND(240&lt;'Data Entry'!O116,481&gt;'Data Entry'!O116),0.1,0))))))</f>
        <v>0</v>
      </c>
      <c r="N116" s="16">
        <f>'BCI &amp; PEM Results'!B116</f>
        <v>0</v>
      </c>
      <c r="O116" s="16">
        <f>IF('Data Entry'!P116="y",1,0)</f>
        <v>0</v>
      </c>
      <c r="P116" s="16">
        <f>IF(AND('Data Entry'!B116=1,'Data Entry'!C116="y"),1,0)</f>
        <v>0</v>
      </c>
      <c r="Q116" s="16">
        <f>IF(AND('Data Entry'!B116=1,'Intermediate Calculations'!P116=0),1,0)</f>
        <v>0</v>
      </c>
      <c r="R116" s="16">
        <f>5.0606+(0.4076*(0.25*'BCI &amp; PEM Results'!H116+'BCI &amp; PEM Results'!N116))-(0.5275*'Intermediate Calculations'!O116)-(4.2064*'Intermediate Calculations'!N116)+(0.6246*(-0.33+'BCI &amp; PEM Results'!C116))-(0.3358*('BCI &amp; PEM Results'!C116+'BCI &amp; PEM Results'!D116-0.65))+(0.9509*'Intermediate Calculations'!P116)+(0.06799*E116*'Data Entry'!K116*100)</f>
        <v>5.75330134</v>
      </c>
      <c r="S116" s="18">
        <f t="shared" si="9"/>
        <v>315.2296245235946</v>
      </c>
    </row>
    <row r="117" spans="1:19" ht="12.75">
      <c r="A117" s="39">
        <f>'Data Entry'!A117</f>
        <v>0</v>
      </c>
      <c r="B117" s="26">
        <v>0.1</v>
      </c>
      <c r="C117" s="31">
        <v>0.55</v>
      </c>
      <c r="D117" s="31" t="e">
        <f>1/'Data Entry'!B117</f>
        <v>#DIV/0!</v>
      </c>
      <c r="E117" s="31">
        <f>IF('Data Entry'!B117&gt;1,0.8,1)</f>
        <v>1</v>
      </c>
      <c r="F117" s="20">
        <f>B117*C117*'Data Entry'!J117</f>
        <v>0</v>
      </c>
      <c r="G117" s="25" t="e">
        <f t="shared" si="7"/>
        <v>#DIV/0!</v>
      </c>
      <c r="H117" s="25" t="e">
        <f t="shared" si="8"/>
        <v>#DIV/0!</v>
      </c>
      <c r="I117" s="25">
        <f>F117*E117*'Data Entry'!K117</f>
        <v>0</v>
      </c>
      <c r="J117" s="19">
        <f t="shared" si="5"/>
        <v>0</v>
      </c>
      <c r="K117" s="25">
        <f>F117*'Data Entry'!L117</f>
        <v>0</v>
      </c>
      <c r="L117" s="19">
        <f t="shared" si="6"/>
        <v>0</v>
      </c>
      <c r="M117" s="20">
        <f>IF(AND(1&lt;'Data Entry'!O117,16&gt;'Data Entry'!O117),0.6,IF(AND(15&lt;'Data Entry'!O117,31&gt;'Data Entry'!O117),0.5,IF(AND(30&lt;'Data Entry'!O117,61&gt;'Data Entry'!O117),0.4,IF(AND(60&lt;'Data Entry'!O117,121&gt;'Data Entry'!O117),0.3,IF(AND(120&lt;'Data Entry'!O117,241&gt;'Data Entry'!O117),0.2,IF(AND(240&lt;'Data Entry'!O117,481&gt;'Data Entry'!O117),0.1,0))))))</f>
        <v>0</v>
      </c>
      <c r="N117" s="16">
        <f>'BCI &amp; PEM Results'!B117</f>
        <v>0</v>
      </c>
      <c r="O117" s="16">
        <f>IF('Data Entry'!P117="y",1,0)</f>
        <v>0</v>
      </c>
      <c r="P117" s="16">
        <f>IF(AND('Data Entry'!B117=1,'Data Entry'!C117="y"),1,0)</f>
        <v>0</v>
      </c>
      <c r="Q117" s="16">
        <f>IF(AND('Data Entry'!B117=1,'Intermediate Calculations'!P117=0),1,0)</f>
        <v>0</v>
      </c>
      <c r="R117" s="16">
        <f>5.0606+(0.4076*(0.25*'BCI &amp; PEM Results'!H117+'BCI &amp; PEM Results'!N117))-(0.5275*'Intermediate Calculations'!O117)-(4.2064*'Intermediate Calculations'!N117)+(0.6246*(-0.33+'BCI &amp; PEM Results'!C117))-(0.3358*('BCI &amp; PEM Results'!C117+'BCI &amp; PEM Results'!D117-0.65))+(0.9509*'Intermediate Calculations'!P117)+(0.06799*E117*'Data Entry'!K117*100)</f>
        <v>5.75330134</v>
      </c>
      <c r="S117" s="18">
        <f t="shared" si="9"/>
        <v>315.2296245235946</v>
      </c>
    </row>
    <row r="118" spans="1:19" ht="12.75">
      <c r="A118" s="39">
        <f>'Data Entry'!A118</f>
        <v>0</v>
      </c>
      <c r="B118" s="26">
        <v>0.1</v>
      </c>
      <c r="C118" s="31">
        <v>0.55</v>
      </c>
      <c r="D118" s="31" t="e">
        <f>1/'Data Entry'!B118</f>
        <v>#DIV/0!</v>
      </c>
      <c r="E118" s="31">
        <f>IF('Data Entry'!B118&gt;1,0.8,1)</f>
        <v>1</v>
      </c>
      <c r="F118" s="20">
        <f>B118*C118*'Data Entry'!J118</f>
        <v>0</v>
      </c>
      <c r="G118" s="25" t="e">
        <f t="shared" si="7"/>
        <v>#DIV/0!</v>
      </c>
      <c r="H118" s="25" t="e">
        <f t="shared" si="8"/>
        <v>#DIV/0!</v>
      </c>
      <c r="I118" s="25">
        <f>F118*E118*'Data Entry'!K118</f>
        <v>0</v>
      </c>
      <c r="J118" s="19">
        <f t="shared" si="5"/>
        <v>0</v>
      </c>
      <c r="K118" s="25">
        <f>F118*'Data Entry'!L118</f>
        <v>0</v>
      </c>
      <c r="L118" s="19">
        <f t="shared" si="6"/>
        <v>0</v>
      </c>
      <c r="M118" s="20">
        <f>IF(AND(1&lt;'Data Entry'!O118,16&gt;'Data Entry'!O118),0.6,IF(AND(15&lt;'Data Entry'!O118,31&gt;'Data Entry'!O118),0.5,IF(AND(30&lt;'Data Entry'!O118,61&gt;'Data Entry'!O118),0.4,IF(AND(60&lt;'Data Entry'!O118,121&gt;'Data Entry'!O118),0.3,IF(AND(120&lt;'Data Entry'!O118,241&gt;'Data Entry'!O118),0.2,IF(AND(240&lt;'Data Entry'!O118,481&gt;'Data Entry'!O118),0.1,0))))))</f>
        <v>0</v>
      </c>
      <c r="N118" s="16">
        <f>'BCI &amp; PEM Results'!B118</f>
        <v>0</v>
      </c>
      <c r="O118" s="16">
        <f>IF('Data Entry'!P118="y",1,0)</f>
        <v>0</v>
      </c>
      <c r="P118" s="16">
        <f>IF(AND('Data Entry'!B118=1,'Data Entry'!C118="y"),1,0)</f>
        <v>0</v>
      </c>
      <c r="Q118" s="16">
        <f>IF(AND('Data Entry'!B118=1,'Intermediate Calculations'!P118=0),1,0)</f>
        <v>0</v>
      </c>
      <c r="R118" s="16">
        <f>5.0606+(0.4076*(0.25*'BCI &amp; PEM Results'!H118+'BCI &amp; PEM Results'!N118))-(0.5275*'Intermediate Calculations'!O118)-(4.2064*'Intermediate Calculations'!N118)+(0.6246*(-0.33+'BCI &amp; PEM Results'!C118))-(0.3358*('BCI &amp; PEM Results'!C118+'BCI &amp; PEM Results'!D118-0.65))+(0.9509*'Intermediate Calculations'!P118)+(0.06799*E118*'Data Entry'!K118*100)</f>
        <v>5.75330134</v>
      </c>
      <c r="S118" s="18">
        <f t="shared" si="9"/>
        <v>315.2296245235946</v>
      </c>
    </row>
    <row r="119" spans="1:19" ht="12.75">
      <c r="A119" s="39">
        <f>'Data Entry'!A119</f>
        <v>0</v>
      </c>
      <c r="B119" s="26">
        <v>0.1</v>
      </c>
      <c r="C119" s="31">
        <v>0.55</v>
      </c>
      <c r="D119" s="31" t="e">
        <f>1/'Data Entry'!B119</f>
        <v>#DIV/0!</v>
      </c>
      <c r="E119" s="31">
        <f>IF('Data Entry'!B119&gt;1,0.8,1)</f>
        <v>1</v>
      </c>
      <c r="F119" s="20">
        <f>B119*C119*'Data Entry'!J119</f>
        <v>0</v>
      </c>
      <c r="G119" s="25" t="e">
        <f t="shared" si="7"/>
        <v>#DIV/0!</v>
      </c>
      <c r="H119" s="25" t="e">
        <f t="shared" si="8"/>
        <v>#DIV/0!</v>
      </c>
      <c r="I119" s="25">
        <f>F119*E119*'Data Entry'!K119</f>
        <v>0</v>
      </c>
      <c r="J119" s="19">
        <f t="shared" si="5"/>
        <v>0</v>
      </c>
      <c r="K119" s="25">
        <f>F119*'Data Entry'!L119</f>
        <v>0</v>
      </c>
      <c r="L119" s="19">
        <f t="shared" si="6"/>
        <v>0</v>
      </c>
      <c r="M119" s="20">
        <f>IF(AND(1&lt;'Data Entry'!O119,16&gt;'Data Entry'!O119),0.6,IF(AND(15&lt;'Data Entry'!O119,31&gt;'Data Entry'!O119),0.5,IF(AND(30&lt;'Data Entry'!O119,61&gt;'Data Entry'!O119),0.4,IF(AND(60&lt;'Data Entry'!O119,121&gt;'Data Entry'!O119),0.3,IF(AND(120&lt;'Data Entry'!O119,241&gt;'Data Entry'!O119),0.2,IF(AND(240&lt;'Data Entry'!O119,481&gt;'Data Entry'!O119),0.1,0))))))</f>
        <v>0</v>
      </c>
      <c r="N119" s="16">
        <f>'BCI &amp; PEM Results'!B119</f>
        <v>0</v>
      </c>
      <c r="O119" s="16">
        <f>IF('Data Entry'!P119="y",1,0)</f>
        <v>0</v>
      </c>
      <c r="P119" s="16">
        <f>IF(AND('Data Entry'!B119=1,'Data Entry'!C119="y"),1,0)</f>
        <v>0</v>
      </c>
      <c r="Q119" s="16">
        <f>IF(AND('Data Entry'!B119=1,'Intermediate Calculations'!P119=0),1,0)</f>
        <v>0</v>
      </c>
      <c r="R119" s="16">
        <f>5.0606+(0.4076*(0.25*'BCI &amp; PEM Results'!H119+'BCI &amp; PEM Results'!N119))-(0.5275*'Intermediate Calculations'!O119)-(4.2064*'Intermediate Calculations'!N119)+(0.6246*(-0.33+'BCI &amp; PEM Results'!C119))-(0.3358*('BCI &amp; PEM Results'!C119+'BCI &amp; PEM Results'!D119-0.65))+(0.9509*'Intermediate Calculations'!P119)+(0.06799*E119*'Data Entry'!K119*100)</f>
        <v>5.75330134</v>
      </c>
      <c r="S119" s="18">
        <f t="shared" si="9"/>
        <v>315.2296245235946</v>
      </c>
    </row>
    <row r="120" spans="1:19" ht="12.75">
      <c r="A120" s="39">
        <f>'Data Entry'!A120</f>
        <v>0</v>
      </c>
      <c r="B120" s="26">
        <v>0.1</v>
      </c>
      <c r="C120" s="31">
        <v>0.55</v>
      </c>
      <c r="D120" s="31" t="e">
        <f>1/'Data Entry'!B120</f>
        <v>#DIV/0!</v>
      </c>
      <c r="E120" s="31">
        <f>IF('Data Entry'!B120&gt;1,0.8,1)</f>
        <v>1</v>
      </c>
      <c r="F120" s="20">
        <f>B120*C120*'Data Entry'!J120</f>
        <v>0</v>
      </c>
      <c r="G120" s="25" t="e">
        <f t="shared" si="7"/>
        <v>#DIV/0!</v>
      </c>
      <c r="H120" s="25" t="e">
        <f t="shared" si="8"/>
        <v>#DIV/0!</v>
      </c>
      <c r="I120" s="25">
        <f>F120*E120*'Data Entry'!K120</f>
        <v>0</v>
      </c>
      <c r="J120" s="19">
        <f t="shared" si="5"/>
        <v>0</v>
      </c>
      <c r="K120" s="25">
        <f>F120*'Data Entry'!L120</f>
        <v>0</v>
      </c>
      <c r="L120" s="19">
        <f t="shared" si="6"/>
        <v>0</v>
      </c>
      <c r="M120" s="20">
        <f>IF(AND(1&lt;'Data Entry'!O120,16&gt;'Data Entry'!O120),0.6,IF(AND(15&lt;'Data Entry'!O120,31&gt;'Data Entry'!O120),0.5,IF(AND(30&lt;'Data Entry'!O120,61&gt;'Data Entry'!O120),0.4,IF(AND(60&lt;'Data Entry'!O120,121&gt;'Data Entry'!O120),0.3,IF(AND(120&lt;'Data Entry'!O120,241&gt;'Data Entry'!O120),0.2,IF(AND(240&lt;'Data Entry'!O120,481&gt;'Data Entry'!O120),0.1,0))))))</f>
        <v>0</v>
      </c>
      <c r="N120" s="16">
        <f>'BCI &amp; PEM Results'!B120</f>
        <v>0</v>
      </c>
      <c r="O120" s="16">
        <f>IF('Data Entry'!P120="y",1,0)</f>
        <v>0</v>
      </c>
      <c r="P120" s="16">
        <f>IF(AND('Data Entry'!B120=1,'Data Entry'!C120="y"),1,0)</f>
        <v>0</v>
      </c>
      <c r="Q120" s="16">
        <f>IF(AND('Data Entry'!B120=1,'Intermediate Calculations'!P120=0),1,0)</f>
        <v>0</v>
      </c>
      <c r="R120" s="16">
        <f>5.0606+(0.4076*(0.25*'BCI &amp; PEM Results'!H120+'BCI &amp; PEM Results'!N120))-(0.5275*'Intermediate Calculations'!O120)-(4.2064*'Intermediate Calculations'!N120)+(0.6246*(-0.33+'BCI &amp; PEM Results'!C120))-(0.3358*('BCI &amp; PEM Results'!C120+'BCI &amp; PEM Results'!D120-0.65))+(0.9509*'Intermediate Calculations'!P120)+(0.06799*E120*'Data Entry'!K120*100)</f>
        <v>5.75330134</v>
      </c>
      <c r="S120" s="18">
        <f t="shared" si="9"/>
        <v>315.2296245235946</v>
      </c>
    </row>
    <row r="121" spans="1:19" ht="12.75">
      <c r="A121" s="39">
        <f>'Data Entry'!A121</f>
        <v>0</v>
      </c>
      <c r="B121" s="26">
        <v>0.1</v>
      </c>
      <c r="C121" s="31">
        <v>0.55</v>
      </c>
      <c r="D121" s="31" t="e">
        <f>1/'Data Entry'!B121</f>
        <v>#DIV/0!</v>
      </c>
      <c r="E121" s="31">
        <f>IF('Data Entry'!B121&gt;1,0.8,1)</f>
        <v>1</v>
      </c>
      <c r="F121" s="20">
        <f>B121*C121*'Data Entry'!J121</f>
        <v>0</v>
      </c>
      <c r="G121" s="25" t="e">
        <f t="shared" si="7"/>
        <v>#DIV/0!</v>
      </c>
      <c r="H121" s="25" t="e">
        <f t="shared" si="8"/>
        <v>#DIV/0!</v>
      </c>
      <c r="I121" s="25">
        <f>F121*E121*'Data Entry'!K121</f>
        <v>0</v>
      </c>
      <c r="J121" s="19">
        <f t="shared" si="5"/>
        <v>0</v>
      </c>
      <c r="K121" s="25">
        <f>F121*'Data Entry'!L121</f>
        <v>0</v>
      </c>
      <c r="L121" s="19">
        <f t="shared" si="6"/>
        <v>0</v>
      </c>
      <c r="M121" s="20">
        <f>IF(AND(1&lt;'Data Entry'!O121,16&gt;'Data Entry'!O121),0.6,IF(AND(15&lt;'Data Entry'!O121,31&gt;'Data Entry'!O121),0.5,IF(AND(30&lt;'Data Entry'!O121,61&gt;'Data Entry'!O121),0.4,IF(AND(60&lt;'Data Entry'!O121,121&gt;'Data Entry'!O121),0.3,IF(AND(120&lt;'Data Entry'!O121,241&gt;'Data Entry'!O121),0.2,IF(AND(240&lt;'Data Entry'!O121,481&gt;'Data Entry'!O121),0.1,0))))))</f>
        <v>0</v>
      </c>
      <c r="N121" s="16">
        <f>'BCI &amp; PEM Results'!B121</f>
        <v>0</v>
      </c>
      <c r="O121" s="16">
        <f>IF('Data Entry'!P121="y",1,0)</f>
        <v>0</v>
      </c>
      <c r="P121" s="16">
        <f>IF(AND('Data Entry'!B121=1,'Data Entry'!C121="y"),1,0)</f>
        <v>0</v>
      </c>
      <c r="Q121" s="16">
        <f>IF(AND('Data Entry'!B121=1,'Intermediate Calculations'!P121=0),1,0)</f>
        <v>0</v>
      </c>
      <c r="R121" s="16">
        <f>5.0606+(0.4076*(0.25*'BCI &amp; PEM Results'!H121+'BCI &amp; PEM Results'!N121))-(0.5275*'Intermediate Calculations'!O121)-(4.2064*'Intermediate Calculations'!N121)+(0.6246*(-0.33+'BCI &amp; PEM Results'!C121))-(0.3358*('BCI &amp; PEM Results'!C121+'BCI &amp; PEM Results'!D121-0.65))+(0.9509*'Intermediate Calculations'!P121)+(0.06799*E121*'Data Entry'!K121*100)</f>
        <v>5.75330134</v>
      </c>
      <c r="S121" s="18">
        <f t="shared" si="9"/>
        <v>315.2296245235946</v>
      </c>
    </row>
    <row r="122" spans="1:19" ht="12.75">
      <c r="A122" s="39">
        <f>'Data Entry'!A122</f>
        <v>0</v>
      </c>
      <c r="B122" s="26">
        <v>0.1</v>
      </c>
      <c r="C122" s="31">
        <v>0.55</v>
      </c>
      <c r="D122" s="31" t="e">
        <f>1/'Data Entry'!B122</f>
        <v>#DIV/0!</v>
      </c>
      <c r="E122" s="31">
        <f>IF('Data Entry'!B122&gt;1,0.8,1)</f>
        <v>1</v>
      </c>
      <c r="F122" s="20">
        <f>B122*C122*'Data Entry'!J122</f>
        <v>0</v>
      </c>
      <c r="G122" s="25" t="e">
        <f t="shared" si="7"/>
        <v>#DIV/0!</v>
      </c>
      <c r="H122" s="25" t="e">
        <f t="shared" si="8"/>
        <v>#DIV/0!</v>
      </c>
      <c r="I122" s="25">
        <f>F122*E122*'Data Entry'!K122</f>
        <v>0</v>
      </c>
      <c r="J122" s="19">
        <f t="shared" si="5"/>
        <v>0</v>
      </c>
      <c r="K122" s="25">
        <f>F122*'Data Entry'!L122</f>
        <v>0</v>
      </c>
      <c r="L122" s="19">
        <f t="shared" si="6"/>
        <v>0</v>
      </c>
      <c r="M122" s="20">
        <f>IF(AND(1&lt;'Data Entry'!O122,16&gt;'Data Entry'!O122),0.6,IF(AND(15&lt;'Data Entry'!O122,31&gt;'Data Entry'!O122),0.5,IF(AND(30&lt;'Data Entry'!O122,61&gt;'Data Entry'!O122),0.4,IF(AND(60&lt;'Data Entry'!O122,121&gt;'Data Entry'!O122),0.3,IF(AND(120&lt;'Data Entry'!O122,241&gt;'Data Entry'!O122),0.2,IF(AND(240&lt;'Data Entry'!O122,481&gt;'Data Entry'!O122),0.1,0))))))</f>
        <v>0</v>
      </c>
      <c r="N122" s="16">
        <f>'BCI &amp; PEM Results'!B122</f>
        <v>0</v>
      </c>
      <c r="O122" s="16">
        <f>IF('Data Entry'!P122="y",1,0)</f>
        <v>0</v>
      </c>
      <c r="P122" s="16">
        <f>IF(AND('Data Entry'!B122=1,'Data Entry'!C122="y"),1,0)</f>
        <v>0</v>
      </c>
      <c r="Q122" s="16">
        <f>IF(AND('Data Entry'!B122=1,'Intermediate Calculations'!P122=0),1,0)</f>
        <v>0</v>
      </c>
      <c r="R122" s="16">
        <f>5.0606+(0.4076*(0.25*'BCI &amp; PEM Results'!H122+'BCI &amp; PEM Results'!N122))-(0.5275*'Intermediate Calculations'!O122)-(4.2064*'Intermediate Calculations'!N122)+(0.6246*(-0.33+'BCI &amp; PEM Results'!C122))-(0.3358*('BCI &amp; PEM Results'!C122+'BCI &amp; PEM Results'!D122-0.65))+(0.9509*'Intermediate Calculations'!P122)+(0.06799*E122*'Data Entry'!K122*100)</f>
        <v>5.75330134</v>
      </c>
      <c r="S122" s="18">
        <f t="shared" si="9"/>
        <v>315.2296245235946</v>
      </c>
    </row>
    <row r="123" spans="1:19" ht="12.75">
      <c r="A123" s="39">
        <f>'Data Entry'!A123</f>
        <v>0</v>
      </c>
      <c r="B123" s="26">
        <v>0.1</v>
      </c>
      <c r="C123" s="31">
        <v>0.55</v>
      </c>
      <c r="D123" s="31" t="e">
        <f>1/'Data Entry'!B123</f>
        <v>#DIV/0!</v>
      </c>
      <c r="E123" s="31">
        <f>IF('Data Entry'!B123&gt;1,0.8,1)</f>
        <v>1</v>
      </c>
      <c r="F123" s="20">
        <f>B123*C123*'Data Entry'!J123</f>
        <v>0</v>
      </c>
      <c r="G123" s="25" t="e">
        <f t="shared" si="7"/>
        <v>#DIV/0!</v>
      </c>
      <c r="H123" s="25" t="e">
        <f t="shared" si="8"/>
        <v>#DIV/0!</v>
      </c>
      <c r="I123" s="25">
        <f>F123*E123*'Data Entry'!K123</f>
        <v>0</v>
      </c>
      <c r="J123" s="19">
        <f t="shared" si="5"/>
        <v>0</v>
      </c>
      <c r="K123" s="25">
        <f>F123*'Data Entry'!L123</f>
        <v>0</v>
      </c>
      <c r="L123" s="19">
        <f t="shared" si="6"/>
        <v>0</v>
      </c>
      <c r="M123" s="20">
        <f>IF(AND(1&lt;'Data Entry'!O123,16&gt;'Data Entry'!O123),0.6,IF(AND(15&lt;'Data Entry'!O123,31&gt;'Data Entry'!O123),0.5,IF(AND(30&lt;'Data Entry'!O123,61&gt;'Data Entry'!O123),0.4,IF(AND(60&lt;'Data Entry'!O123,121&gt;'Data Entry'!O123),0.3,IF(AND(120&lt;'Data Entry'!O123,241&gt;'Data Entry'!O123),0.2,IF(AND(240&lt;'Data Entry'!O123,481&gt;'Data Entry'!O123),0.1,0))))))</f>
        <v>0</v>
      </c>
      <c r="N123" s="16">
        <f>'BCI &amp; PEM Results'!B123</f>
        <v>0</v>
      </c>
      <c r="O123" s="16">
        <f>IF('Data Entry'!P123="y",1,0)</f>
        <v>0</v>
      </c>
      <c r="P123" s="16">
        <f>IF(AND('Data Entry'!B123=1,'Data Entry'!C123="y"),1,0)</f>
        <v>0</v>
      </c>
      <c r="Q123" s="16">
        <f>IF(AND('Data Entry'!B123=1,'Intermediate Calculations'!P123=0),1,0)</f>
        <v>0</v>
      </c>
      <c r="R123" s="16">
        <f>5.0606+(0.4076*(0.25*'BCI &amp; PEM Results'!H123+'BCI &amp; PEM Results'!N123))-(0.5275*'Intermediate Calculations'!O123)-(4.2064*'Intermediate Calculations'!N123)+(0.6246*(-0.33+'BCI &amp; PEM Results'!C123))-(0.3358*('BCI &amp; PEM Results'!C123+'BCI &amp; PEM Results'!D123-0.65))+(0.9509*'Intermediate Calculations'!P123)+(0.06799*E123*'Data Entry'!K123*100)</f>
        <v>5.75330134</v>
      </c>
      <c r="S123" s="18">
        <f t="shared" si="9"/>
        <v>315.2296245235946</v>
      </c>
    </row>
    <row r="124" spans="1:19" ht="12.75">
      <c r="A124" s="39">
        <f>'Data Entry'!A124</f>
        <v>0</v>
      </c>
      <c r="B124" s="26">
        <v>0.1</v>
      </c>
      <c r="C124" s="31">
        <v>0.55</v>
      </c>
      <c r="D124" s="31" t="e">
        <f>1/'Data Entry'!B124</f>
        <v>#DIV/0!</v>
      </c>
      <c r="E124" s="31">
        <f>IF('Data Entry'!B124&gt;1,0.8,1)</f>
        <v>1</v>
      </c>
      <c r="F124" s="20">
        <f>B124*C124*'Data Entry'!J124</f>
        <v>0</v>
      </c>
      <c r="G124" s="25" t="e">
        <f t="shared" si="7"/>
        <v>#DIV/0!</v>
      </c>
      <c r="H124" s="25" t="e">
        <f t="shared" si="8"/>
        <v>#DIV/0!</v>
      </c>
      <c r="I124" s="25">
        <f>F124*E124*'Data Entry'!K124</f>
        <v>0</v>
      </c>
      <c r="J124" s="19">
        <f t="shared" si="5"/>
        <v>0</v>
      </c>
      <c r="K124" s="25">
        <f>F124*'Data Entry'!L124</f>
        <v>0</v>
      </c>
      <c r="L124" s="19">
        <f t="shared" si="6"/>
        <v>0</v>
      </c>
      <c r="M124" s="20">
        <f>IF(AND(1&lt;'Data Entry'!O124,16&gt;'Data Entry'!O124),0.6,IF(AND(15&lt;'Data Entry'!O124,31&gt;'Data Entry'!O124),0.5,IF(AND(30&lt;'Data Entry'!O124,61&gt;'Data Entry'!O124),0.4,IF(AND(60&lt;'Data Entry'!O124,121&gt;'Data Entry'!O124),0.3,IF(AND(120&lt;'Data Entry'!O124,241&gt;'Data Entry'!O124),0.2,IF(AND(240&lt;'Data Entry'!O124,481&gt;'Data Entry'!O124),0.1,0))))))</f>
        <v>0</v>
      </c>
      <c r="N124" s="16">
        <f>'BCI &amp; PEM Results'!B124</f>
        <v>0</v>
      </c>
      <c r="O124" s="16">
        <f>IF('Data Entry'!P124="y",1,0)</f>
        <v>0</v>
      </c>
      <c r="P124" s="16">
        <f>IF(AND('Data Entry'!B124=1,'Data Entry'!C124="y"),1,0)</f>
        <v>0</v>
      </c>
      <c r="Q124" s="16">
        <f>IF(AND('Data Entry'!B124=1,'Intermediate Calculations'!P124=0),1,0)</f>
        <v>0</v>
      </c>
      <c r="R124" s="16">
        <f>5.0606+(0.4076*(0.25*'BCI &amp; PEM Results'!H124+'BCI &amp; PEM Results'!N124))-(0.5275*'Intermediate Calculations'!O124)-(4.2064*'Intermediate Calculations'!N124)+(0.6246*(-0.33+'BCI &amp; PEM Results'!C124))-(0.3358*('BCI &amp; PEM Results'!C124+'BCI &amp; PEM Results'!D124-0.65))+(0.9509*'Intermediate Calculations'!P124)+(0.06799*E124*'Data Entry'!K124*100)</f>
        <v>5.75330134</v>
      </c>
      <c r="S124" s="18">
        <f t="shared" si="9"/>
        <v>315.2296245235946</v>
      </c>
    </row>
    <row r="125" spans="1:19" ht="12.75">
      <c r="A125" s="39">
        <f>'Data Entry'!A125</f>
        <v>0</v>
      </c>
      <c r="B125" s="26">
        <v>0.1</v>
      </c>
      <c r="C125" s="31">
        <v>0.55</v>
      </c>
      <c r="D125" s="31" t="e">
        <f>1/'Data Entry'!B125</f>
        <v>#DIV/0!</v>
      </c>
      <c r="E125" s="31">
        <f>IF('Data Entry'!B125&gt;1,0.8,1)</f>
        <v>1</v>
      </c>
      <c r="F125" s="20">
        <f>B125*C125*'Data Entry'!J125</f>
        <v>0</v>
      </c>
      <c r="G125" s="25" t="e">
        <f t="shared" si="7"/>
        <v>#DIV/0!</v>
      </c>
      <c r="H125" s="25" t="e">
        <f t="shared" si="8"/>
        <v>#DIV/0!</v>
      </c>
      <c r="I125" s="25">
        <f>F125*E125*'Data Entry'!K125</f>
        <v>0</v>
      </c>
      <c r="J125" s="19">
        <f t="shared" si="5"/>
        <v>0</v>
      </c>
      <c r="K125" s="25">
        <f>F125*'Data Entry'!L125</f>
        <v>0</v>
      </c>
      <c r="L125" s="19">
        <f t="shared" si="6"/>
        <v>0</v>
      </c>
      <c r="M125" s="20">
        <f>IF(AND(1&lt;'Data Entry'!O125,16&gt;'Data Entry'!O125),0.6,IF(AND(15&lt;'Data Entry'!O125,31&gt;'Data Entry'!O125),0.5,IF(AND(30&lt;'Data Entry'!O125,61&gt;'Data Entry'!O125),0.4,IF(AND(60&lt;'Data Entry'!O125,121&gt;'Data Entry'!O125),0.3,IF(AND(120&lt;'Data Entry'!O125,241&gt;'Data Entry'!O125),0.2,IF(AND(240&lt;'Data Entry'!O125,481&gt;'Data Entry'!O125),0.1,0))))))</f>
        <v>0</v>
      </c>
      <c r="N125" s="16">
        <f>'BCI &amp; PEM Results'!B125</f>
        <v>0</v>
      </c>
      <c r="O125" s="16">
        <f>IF('Data Entry'!P125="y",1,0)</f>
        <v>0</v>
      </c>
      <c r="P125" s="16">
        <f>IF(AND('Data Entry'!B125=1,'Data Entry'!C125="y"),1,0)</f>
        <v>0</v>
      </c>
      <c r="Q125" s="16">
        <f>IF(AND('Data Entry'!B125=1,'Intermediate Calculations'!P125=0),1,0)</f>
        <v>0</v>
      </c>
      <c r="R125" s="16">
        <f>5.0606+(0.4076*(0.25*'BCI &amp; PEM Results'!H125+'BCI &amp; PEM Results'!N125))-(0.5275*'Intermediate Calculations'!O125)-(4.2064*'Intermediate Calculations'!N125)+(0.6246*(-0.33+'BCI &amp; PEM Results'!C125))-(0.3358*('BCI &amp; PEM Results'!C125+'BCI &amp; PEM Results'!D125-0.65))+(0.9509*'Intermediate Calculations'!P125)+(0.06799*E125*'Data Entry'!K125*100)</f>
        <v>5.75330134</v>
      </c>
      <c r="S125" s="18">
        <f t="shared" si="9"/>
        <v>315.2296245235946</v>
      </c>
    </row>
    <row r="126" spans="1:19" ht="12.75">
      <c r="A126" s="39">
        <f>'Data Entry'!A126</f>
        <v>0</v>
      </c>
      <c r="B126" s="26">
        <v>0.1</v>
      </c>
      <c r="C126" s="31">
        <v>0.55</v>
      </c>
      <c r="D126" s="31" t="e">
        <f>1/'Data Entry'!B126</f>
        <v>#DIV/0!</v>
      </c>
      <c r="E126" s="31">
        <f>IF('Data Entry'!B126&gt;1,0.8,1)</f>
        <v>1</v>
      </c>
      <c r="F126" s="20">
        <f>B126*C126*'Data Entry'!J126</f>
        <v>0</v>
      </c>
      <c r="G126" s="25" t="e">
        <f t="shared" si="7"/>
        <v>#DIV/0!</v>
      </c>
      <c r="H126" s="25" t="e">
        <f t="shared" si="8"/>
        <v>#DIV/0!</v>
      </c>
      <c r="I126" s="25">
        <f>F126*E126*'Data Entry'!K126</f>
        <v>0</v>
      </c>
      <c r="J126" s="19">
        <f t="shared" si="5"/>
        <v>0</v>
      </c>
      <c r="K126" s="25">
        <f>F126*'Data Entry'!L126</f>
        <v>0</v>
      </c>
      <c r="L126" s="19">
        <f t="shared" si="6"/>
        <v>0</v>
      </c>
      <c r="M126" s="20">
        <f>IF(AND(1&lt;'Data Entry'!O126,16&gt;'Data Entry'!O126),0.6,IF(AND(15&lt;'Data Entry'!O126,31&gt;'Data Entry'!O126),0.5,IF(AND(30&lt;'Data Entry'!O126,61&gt;'Data Entry'!O126),0.4,IF(AND(60&lt;'Data Entry'!O126,121&gt;'Data Entry'!O126),0.3,IF(AND(120&lt;'Data Entry'!O126,241&gt;'Data Entry'!O126),0.2,IF(AND(240&lt;'Data Entry'!O126,481&gt;'Data Entry'!O126),0.1,0))))))</f>
        <v>0</v>
      </c>
      <c r="N126" s="16">
        <f>'BCI &amp; PEM Results'!B126</f>
        <v>0</v>
      </c>
      <c r="O126" s="16">
        <f>IF('Data Entry'!P126="y",1,0)</f>
        <v>0</v>
      </c>
      <c r="P126" s="16">
        <f>IF(AND('Data Entry'!B126=1,'Data Entry'!C126="y"),1,0)</f>
        <v>0</v>
      </c>
      <c r="Q126" s="16">
        <f>IF(AND('Data Entry'!B126=1,'Intermediate Calculations'!P126=0),1,0)</f>
        <v>0</v>
      </c>
      <c r="R126" s="16">
        <f>5.0606+(0.4076*(0.25*'BCI &amp; PEM Results'!H126+'BCI &amp; PEM Results'!N126))-(0.5275*'Intermediate Calculations'!O126)-(4.2064*'Intermediate Calculations'!N126)+(0.6246*(-0.33+'BCI &amp; PEM Results'!C126))-(0.3358*('BCI &amp; PEM Results'!C126+'BCI &amp; PEM Results'!D126-0.65))+(0.9509*'Intermediate Calculations'!P126)+(0.06799*E126*'Data Entry'!K126*100)</f>
        <v>5.75330134</v>
      </c>
      <c r="S126" s="18">
        <f t="shared" si="9"/>
        <v>315.2296245235946</v>
      </c>
    </row>
    <row r="127" spans="1:19" ht="12.75">
      <c r="A127" s="39">
        <f>'Data Entry'!A127</f>
        <v>0</v>
      </c>
      <c r="B127" s="26">
        <v>0.1</v>
      </c>
      <c r="C127" s="31">
        <v>0.55</v>
      </c>
      <c r="D127" s="31" t="e">
        <f>1/'Data Entry'!B127</f>
        <v>#DIV/0!</v>
      </c>
      <c r="E127" s="31">
        <f>IF('Data Entry'!B127&gt;1,0.8,1)</f>
        <v>1</v>
      </c>
      <c r="F127" s="20">
        <f>B127*C127*'Data Entry'!J127</f>
        <v>0</v>
      </c>
      <c r="G127" s="25" t="e">
        <f t="shared" si="7"/>
        <v>#DIV/0!</v>
      </c>
      <c r="H127" s="25" t="e">
        <f t="shared" si="8"/>
        <v>#DIV/0!</v>
      </c>
      <c r="I127" s="25">
        <f>F127*E127*'Data Entry'!K127</f>
        <v>0</v>
      </c>
      <c r="J127" s="19">
        <f t="shared" si="5"/>
        <v>0</v>
      </c>
      <c r="K127" s="25">
        <f>F127*'Data Entry'!L127</f>
        <v>0</v>
      </c>
      <c r="L127" s="19">
        <f t="shared" si="6"/>
        <v>0</v>
      </c>
      <c r="M127" s="20">
        <f>IF(AND(1&lt;'Data Entry'!O127,16&gt;'Data Entry'!O127),0.6,IF(AND(15&lt;'Data Entry'!O127,31&gt;'Data Entry'!O127),0.5,IF(AND(30&lt;'Data Entry'!O127,61&gt;'Data Entry'!O127),0.4,IF(AND(60&lt;'Data Entry'!O127,121&gt;'Data Entry'!O127),0.3,IF(AND(120&lt;'Data Entry'!O127,241&gt;'Data Entry'!O127),0.2,IF(AND(240&lt;'Data Entry'!O127,481&gt;'Data Entry'!O127),0.1,0))))))</f>
        <v>0</v>
      </c>
      <c r="N127" s="16">
        <f>'BCI &amp; PEM Results'!B127</f>
        <v>0</v>
      </c>
      <c r="O127" s="16">
        <f>IF('Data Entry'!P127="y",1,0)</f>
        <v>0</v>
      </c>
      <c r="P127" s="16">
        <f>IF(AND('Data Entry'!B127=1,'Data Entry'!C127="y"),1,0)</f>
        <v>0</v>
      </c>
      <c r="Q127" s="16">
        <f>IF(AND('Data Entry'!B127=1,'Intermediate Calculations'!P127=0),1,0)</f>
        <v>0</v>
      </c>
      <c r="R127" s="16">
        <f>5.0606+(0.4076*(0.25*'BCI &amp; PEM Results'!H127+'BCI &amp; PEM Results'!N127))-(0.5275*'Intermediate Calculations'!O127)-(4.2064*'Intermediate Calculations'!N127)+(0.6246*(-0.33+'BCI &amp; PEM Results'!C127))-(0.3358*('BCI &amp; PEM Results'!C127+'BCI &amp; PEM Results'!D127-0.65))+(0.9509*'Intermediate Calculations'!P127)+(0.06799*E127*'Data Entry'!K127*100)</f>
        <v>5.75330134</v>
      </c>
      <c r="S127" s="18">
        <f t="shared" si="9"/>
        <v>315.2296245235946</v>
      </c>
    </row>
    <row r="128" spans="1:19" ht="12.75">
      <c r="A128" s="39">
        <f>'Data Entry'!A128</f>
        <v>0</v>
      </c>
      <c r="B128" s="26">
        <v>0.1</v>
      </c>
      <c r="C128" s="31">
        <v>0.55</v>
      </c>
      <c r="D128" s="31" t="e">
        <f>1/'Data Entry'!B128</f>
        <v>#DIV/0!</v>
      </c>
      <c r="E128" s="31">
        <f>IF('Data Entry'!B128&gt;1,0.8,1)</f>
        <v>1</v>
      </c>
      <c r="F128" s="20">
        <f>B128*C128*'Data Entry'!J128</f>
        <v>0</v>
      </c>
      <c r="G128" s="25" t="e">
        <f t="shared" si="7"/>
        <v>#DIV/0!</v>
      </c>
      <c r="H128" s="25" t="e">
        <f t="shared" si="8"/>
        <v>#DIV/0!</v>
      </c>
      <c r="I128" s="25">
        <f>F128*E128*'Data Entry'!K128</f>
        <v>0</v>
      </c>
      <c r="J128" s="19">
        <f t="shared" si="5"/>
        <v>0</v>
      </c>
      <c r="K128" s="25">
        <f>F128*'Data Entry'!L128</f>
        <v>0</v>
      </c>
      <c r="L128" s="19">
        <f t="shared" si="6"/>
        <v>0</v>
      </c>
      <c r="M128" s="20">
        <f>IF(AND(1&lt;'Data Entry'!O128,16&gt;'Data Entry'!O128),0.6,IF(AND(15&lt;'Data Entry'!O128,31&gt;'Data Entry'!O128),0.5,IF(AND(30&lt;'Data Entry'!O128,61&gt;'Data Entry'!O128),0.4,IF(AND(60&lt;'Data Entry'!O128,121&gt;'Data Entry'!O128),0.3,IF(AND(120&lt;'Data Entry'!O128,241&gt;'Data Entry'!O128),0.2,IF(AND(240&lt;'Data Entry'!O128,481&gt;'Data Entry'!O128),0.1,0))))))</f>
        <v>0</v>
      </c>
      <c r="N128" s="16">
        <f>'BCI &amp; PEM Results'!B128</f>
        <v>0</v>
      </c>
      <c r="O128" s="16">
        <f>IF('Data Entry'!P128="y",1,0)</f>
        <v>0</v>
      </c>
      <c r="P128" s="16">
        <f>IF(AND('Data Entry'!B128=1,'Data Entry'!C128="y"),1,0)</f>
        <v>0</v>
      </c>
      <c r="Q128" s="16">
        <f>IF(AND('Data Entry'!B128=1,'Intermediate Calculations'!P128=0),1,0)</f>
        <v>0</v>
      </c>
      <c r="R128" s="16">
        <f>5.0606+(0.4076*(0.25*'BCI &amp; PEM Results'!H128+'BCI &amp; PEM Results'!N128))-(0.5275*'Intermediate Calculations'!O128)-(4.2064*'Intermediate Calculations'!N128)+(0.6246*(-0.33+'BCI &amp; PEM Results'!C128))-(0.3358*('BCI &amp; PEM Results'!C128+'BCI &amp; PEM Results'!D128-0.65))+(0.9509*'Intermediate Calculations'!P128)+(0.06799*E128*'Data Entry'!K128*100)</f>
        <v>5.75330134</v>
      </c>
      <c r="S128" s="18">
        <f t="shared" si="9"/>
        <v>315.2296245235946</v>
      </c>
    </row>
    <row r="129" spans="1:19" ht="12.75">
      <c r="A129" s="39">
        <f>'Data Entry'!A129</f>
        <v>0</v>
      </c>
      <c r="B129" s="26">
        <v>0.1</v>
      </c>
      <c r="C129" s="31">
        <v>0.55</v>
      </c>
      <c r="D129" s="31" t="e">
        <f>1/'Data Entry'!B129</f>
        <v>#DIV/0!</v>
      </c>
      <c r="E129" s="31">
        <f>IF('Data Entry'!B129&gt;1,0.8,1)</f>
        <v>1</v>
      </c>
      <c r="F129" s="20">
        <f>B129*C129*'Data Entry'!J129</f>
        <v>0</v>
      </c>
      <c r="G129" s="25" t="e">
        <f t="shared" si="7"/>
        <v>#DIV/0!</v>
      </c>
      <c r="H129" s="25" t="e">
        <f t="shared" si="8"/>
        <v>#DIV/0!</v>
      </c>
      <c r="I129" s="25">
        <f>F129*E129*'Data Entry'!K129</f>
        <v>0</v>
      </c>
      <c r="J129" s="19">
        <f t="shared" si="5"/>
        <v>0</v>
      </c>
      <c r="K129" s="25">
        <f>F129*'Data Entry'!L129</f>
        <v>0</v>
      </c>
      <c r="L129" s="19">
        <f t="shared" si="6"/>
        <v>0</v>
      </c>
      <c r="M129" s="20">
        <f>IF(AND(1&lt;'Data Entry'!O129,16&gt;'Data Entry'!O129),0.6,IF(AND(15&lt;'Data Entry'!O129,31&gt;'Data Entry'!O129),0.5,IF(AND(30&lt;'Data Entry'!O129,61&gt;'Data Entry'!O129),0.4,IF(AND(60&lt;'Data Entry'!O129,121&gt;'Data Entry'!O129),0.3,IF(AND(120&lt;'Data Entry'!O129,241&gt;'Data Entry'!O129),0.2,IF(AND(240&lt;'Data Entry'!O129,481&gt;'Data Entry'!O129),0.1,0))))))</f>
        <v>0</v>
      </c>
      <c r="N129" s="16">
        <f>'BCI &amp; PEM Results'!B129</f>
        <v>0</v>
      </c>
      <c r="O129" s="16">
        <f>IF('Data Entry'!P129="y",1,0)</f>
        <v>0</v>
      </c>
      <c r="P129" s="16">
        <f>IF(AND('Data Entry'!B129=1,'Data Entry'!C129="y"),1,0)</f>
        <v>0</v>
      </c>
      <c r="Q129" s="16">
        <f>IF(AND('Data Entry'!B129=1,'Intermediate Calculations'!P129=0),1,0)</f>
        <v>0</v>
      </c>
      <c r="R129" s="16">
        <f>5.0606+(0.4076*(0.25*'BCI &amp; PEM Results'!H129+'BCI &amp; PEM Results'!N129))-(0.5275*'Intermediate Calculations'!O129)-(4.2064*'Intermediate Calculations'!N129)+(0.6246*(-0.33+'BCI &amp; PEM Results'!C129))-(0.3358*('BCI &amp; PEM Results'!C129+'BCI &amp; PEM Results'!D129-0.65))+(0.9509*'Intermediate Calculations'!P129)+(0.06799*E129*'Data Entry'!K129*100)</f>
        <v>5.75330134</v>
      </c>
      <c r="S129" s="18">
        <f t="shared" si="9"/>
        <v>315.2296245235946</v>
      </c>
    </row>
    <row r="130" spans="1:19" ht="12.75">
      <c r="A130" s="39">
        <f>'Data Entry'!A130</f>
        <v>0</v>
      </c>
      <c r="B130" s="26">
        <v>0.1</v>
      </c>
      <c r="C130" s="31">
        <v>0.55</v>
      </c>
      <c r="D130" s="31" t="e">
        <f>1/'Data Entry'!B130</f>
        <v>#DIV/0!</v>
      </c>
      <c r="E130" s="31">
        <f>IF('Data Entry'!B130&gt;1,0.8,1)</f>
        <v>1</v>
      </c>
      <c r="F130" s="20">
        <f>B130*C130*'Data Entry'!J130</f>
        <v>0</v>
      </c>
      <c r="G130" s="25" t="e">
        <f t="shared" si="7"/>
        <v>#DIV/0!</v>
      </c>
      <c r="H130" s="25" t="e">
        <f t="shared" si="8"/>
        <v>#DIV/0!</v>
      </c>
      <c r="I130" s="25">
        <f>F130*E130*'Data Entry'!K130</f>
        <v>0</v>
      </c>
      <c r="J130" s="19">
        <f t="shared" si="5"/>
        <v>0</v>
      </c>
      <c r="K130" s="25">
        <f>F130*'Data Entry'!L130</f>
        <v>0</v>
      </c>
      <c r="L130" s="19">
        <f t="shared" si="6"/>
        <v>0</v>
      </c>
      <c r="M130" s="20">
        <f>IF(AND(1&lt;'Data Entry'!O130,16&gt;'Data Entry'!O130),0.6,IF(AND(15&lt;'Data Entry'!O130,31&gt;'Data Entry'!O130),0.5,IF(AND(30&lt;'Data Entry'!O130,61&gt;'Data Entry'!O130),0.4,IF(AND(60&lt;'Data Entry'!O130,121&gt;'Data Entry'!O130),0.3,IF(AND(120&lt;'Data Entry'!O130,241&gt;'Data Entry'!O130),0.2,IF(AND(240&lt;'Data Entry'!O130,481&gt;'Data Entry'!O130),0.1,0))))))</f>
        <v>0</v>
      </c>
      <c r="N130" s="16">
        <f>'BCI &amp; PEM Results'!B130</f>
        <v>0</v>
      </c>
      <c r="O130" s="16">
        <f>IF('Data Entry'!P130="y",1,0)</f>
        <v>0</v>
      </c>
      <c r="P130" s="16">
        <f>IF(AND('Data Entry'!B130=1,'Data Entry'!C130="y"),1,0)</f>
        <v>0</v>
      </c>
      <c r="Q130" s="16">
        <f>IF(AND('Data Entry'!B130=1,'Intermediate Calculations'!P130=0),1,0)</f>
        <v>0</v>
      </c>
      <c r="R130" s="16">
        <f>5.0606+(0.4076*(0.25*'BCI &amp; PEM Results'!H130+'BCI &amp; PEM Results'!N130))-(0.5275*'Intermediate Calculations'!O130)-(4.2064*'Intermediate Calculations'!N130)+(0.6246*(-0.33+'BCI &amp; PEM Results'!C130))-(0.3358*('BCI &amp; PEM Results'!C130+'BCI &amp; PEM Results'!D130-0.65))+(0.9509*'Intermediate Calculations'!P130)+(0.06799*E130*'Data Entry'!K130*100)</f>
        <v>5.75330134</v>
      </c>
      <c r="S130" s="18">
        <f t="shared" si="9"/>
        <v>315.2296245235946</v>
      </c>
    </row>
    <row r="131" spans="1:19" ht="12.75">
      <c r="A131" s="39">
        <f>'Data Entry'!A131</f>
        <v>0</v>
      </c>
      <c r="B131" s="26">
        <v>0.1</v>
      </c>
      <c r="C131" s="31">
        <v>0.55</v>
      </c>
      <c r="D131" s="31" t="e">
        <f>1/'Data Entry'!B131</f>
        <v>#DIV/0!</v>
      </c>
      <c r="E131" s="31">
        <f>IF('Data Entry'!B131&gt;1,0.8,1)</f>
        <v>1</v>
      </c>
      <c r="F131" s="20">
        <f>B131*C131*'Data Entry'!J131</f>
        <v>0</v>
      </c>
      <c r="G131" s="25" t="e">
        <f t="shared" si="7"/>
        <v>#DIV/0!</v>
      </c>
      <c r="H131" s="25" t="e">
        <f t="shared" si="8"/>
        <v>#DIV/0!</v>
      </c>
      <c r="I131" s="25">
        <f>F131*E131*'Data Entry'!K131</f>
        <v>0</v>
      </c>
      <c r="J131" s="19">
        <f t="shared" si="5"/>
        <v>0</v>
      </c>
      <c r="K131" s="25">
        <f>F131*'Data Entry'!L131</f>
        <v>0</v>
      </c>
      <c r="L131" s="19">
        <f t="shared" si="6"/>
        <v>0</v>
      </c>
      <c r="M131" s="20">
        <f>IF(AND(1&lt;'Data Entry'!O131,16&gt;'Data Entry'!O131),0.6,IF(AND(15&lt;'Data Entry'!O131,31&gt;'Data Entry'!O131),0.5,IF(AND(30&lt;'Data Entry'!O131,61&gt;'Data Entry'!O131),0.4,IF(AND(60&lt;'Data Entry'!O131,121&gt;'Data Entry'!O131),0.3,IF(AND(120&lt;'Data Entry'!O131,241&gt;'Data Entry'!O131),0.2,IF(AND(240&lt;'Data Entry'!O131,481&gt;'Data Entry'!O131),0.1,0))))))</f>
        <v>0</v>
      </c>
      <c r="N131" s="16">
        <f>'BCI &amp; PEM Results'!B131</f>
        <v>0</v>
      </c>
      <c r="O131" s="16">
        <f>IF('Data Entry'!P131="y",1,0)</f>
        <v>0</v>
      </c>
      <c r="P131" s="16">
        <f>IF(AND('Data Entry'!B131=1,'Data Entry'!C131="y"),1,0)</f>
        <v>0</v>
      </c>
      <c r="Q131" s="16">
        <f>IF(AND('Data Entry'!B131=1,'Intermediate Calculations'!P131=0),1,0)</f>
        <v>0</v>
      </c>
      <c r="R131" s="16">
        <f>5.0606+(0.4076*(0.25*'BCI &amp; PEM Results'!H131+'BCI &amp; PEM Results'!N131))-(0.5275*'Intermediate Calculations'!O131)-(4.2064*'Intermediate Calculations'!N131)+(0.6246*(-0.33+'BCI &amp; PEM Results'!C131))-(0.3358*('BCI &amp; PEM Results'!C131+'BCI &amp; PEM Results'!D131-0.65))+(0.9509*'Intermediate Calculations'!P131)+(0.06799*E131*'Data Entry'!K131*100)</f>
        <v>5.75330134</v>
      </c>
      <c r="S131" s="18">
        <f t="shared" si="9"/>
        <v>315.2296245235946</v>
      </c>
    </row>
    <row r="132" spans="1:19" ht="12.75">
      <c r="A132" s="39">
        <f>'Data Entry'!A132</f>
        <v>0</v>
      </c>
      <c r="B132" s="26">
        <v>0.1</v>
      </c>
      <c r="C132" s="31">
        <v>0.55</v>
      </c>
      <c r="D132" s="31" t="e">
        <f>1/'Data Entry'!B132</f>
        <v>#DIV/0!</v>
      </c>
      <c r="E132" s="31">
        <f>IF('Data Entry'!B132&gt;1,0.8,1)</f>
        <v>1</v>
      </c>
      <c r="F132" s="20">
        <f>B132*C132*'Data Entry'!J132</f>
        <v>0</v>
      </c>
      <c r="G132" s="25" t="e">
        <f t="shared" si="7"/>
        <v>#DIV/0!</v>
      </c>
      <c r="H132" s="25" t="e">
        <f t="shared" si="8"/>
        <v>#DIV/0!</v>
      </c>
      <c r="I132" s="25">
        <f>F132*E132*'Data Entry'!K132</f>
        <v>0</v>
      </c>
      <c r="J132" s="19">
        <f aca="true" t="shared" si="10" ref="J132:J195">IF(I132&gt;119,0.5,IF(I132&gt;59,0.4,IF(I132&gt;29,0.3,IF(I132&gt;19,0.2,IF(I132&gt;9,0.1,0)))))</f>
        <v>0</v>
      </c>
      <c r="K132" s="25">
        <f>F132*'Data Entry'!L132</f>
        <v>0</v>
      </c>
      <c r="L132" s="19">
        <f aca="true" t="shared" si="11" ref="L132:L195">IF(K132=0,0,IF(K132&gt;269,0.1,0))</f>
        <v>0</v>
      </c>
      <c r="M132" s="20">
        <f>IF(AND(1&lt;'Data Entry'!O132,16&gt;'Data Entry'!O132),0.6,IF(AND(15&lt;'Data Entry'!O132,31&gt;'Data Entry'!O132),0.5,IF(AND(30&lt;'Data Entry'!O132,61&gt;'Data Entry'!O132),0.4,IF(AND(60&lt;'Data Entry'!O132,121&gt;'Data Entry'!O132),0.3,IF(AND(120&lt;'Data Entry'!O132,241&gt;'Data Entry'!O132),0.2,IF(AND(240&lt;'Data Entry'!O132,481&gt;'Data Entry'!O132),0.1,0))))))</f>
        <v>0</v>
      </c>
      <c r="N132" s="16">
        <f>'BCI &amp; PEM Results'!B132</f>
        <v>0</v>
      </c>
      <c r="O132" s="16">
        <f>IF('Data Entry'!P132="y",1,0)</f>
        <v>0</v>
      </c>
      <c r="P132" s="16">
        <f>IF(AND('Data Entry'!B132=1,'Data Entry'!C132="y"),1,0)</f>
        <v>0</v>
      </c>
      <c r="Q132" s="16">
        <f>IF(AND('Data Entry'!B132=1,'Intermediate Calculations'!P132=0),1,0)</f>
        <v>0</v>
      </c>
      <c r="R132" s="16">
        <f>5.0606+(0.4076*(0.25*'BCI &amp; PEM Results'!H132+'BCI &amp; PEM Results'!N132))-(0.5275*'Intermediate Calculations'!O132)-(4.2064*'Intermediate Calculations'!N132)+(0.6246*(-0.33+'BCI &amp; PEM Results'!C132))-(0.3358*('BCI &amp; PEM Results'!C132+'BCI &amp; PEM Results'!D132-0.65))+(0.9509*'Intermediate Calculations'!P132)+(0.06799*E132*'Data Entry'!K132*100)</f>
        <v>5.75330134</v>
      </c>
      <c r="S132" s="18">
        <f t="shared" si="9"/>
        <v>315.2296245235946</v>
      </c>
    </row>
    <row r="133" spans="1:19" ht="12.75">
      <c r="A133" s="39">
        <f>'Data Entry'!A133</f>
        <v>0</v>
      </c>
      <c r="B133" s="26">
        <v>0.1</v>
      </c>
      <c r="C133" s="31">
        <v>0.55</v>
      </c>
      <c r="D133" s="31" t="e">
        <f>1/'Data Entry'!B133</f>
        <v>#DIV/0!</v>
      </c>
      <c r="E133" s="31">
        <f>IF('Data Entry'!B133&gt;1,0.8,1)</f>
        <v>1</v>
      </c>
      <c r="F133" s="20">
        <f>B133*C133*'Data Entry'!J133</f>
        <v>0</v>
      </c>
      <c r="G133" s="25" t="e">
        <f aca="true" t="shared" si="12" ref="G133:G196">F133*D133</f>
        <v>#DIV/0!</v>
      </c>
      <c r="H133" s="25" t="e">
        <f aca="true" t="shared" si="13" ref="H133:H196">F133-G133</f>
        <v>#DIV/0!</v>
      </c>
      <c r="I133" s="25">
        <f>F133*E133*'Data Entry'!K133</f>
        <v>0</v>
      </c>
      <c r="J133" s="19">
        <f t="shared" si="10"/>
        <v>0</v>
      </c>
      <c r="K133" s="25">
        <f>F133*'Data Entry'!L133</f>
        <v>0</v>
      </c>
      <c r="L133" s="19">
        <f t="shared" si="11"/>
        <v>0</v>
      </c>
      <c r="M133" s="20">
        <f>IF(AND(1&lt;'Data Entry'!O133,16&gt;'Data Entry'!O133),0.6,IF(AND(15&lt;'Data Entry'!O133,31&gt;'Data Entry'!O133),0.5,IF(AND(30&lt;'Data Entry'!O133,61&gt;'Data Entry'!O133),0.4,IF(AND(60&lt;'Data Entry'!O133,121&gt;'Data Entry'!O133),0.3,IF(AND(120&lt;'Data Entry'!O133,241&gt;'Data Entry'!O133),0.2,IF(AND(240&lt;'Data Entry'!O133,481&gt;'Data Entry'!O133),0.1,0))))))</f>
        <v>0</v>
      </c>
      <c r="N133" s="16">
        <f>'BCI &amp; PEM Results'!B133</f>
        <v>0</v>
      </c>
      <c r="O133" s="16">
        <f>IF('Data Entry'!P133="y",1,0)</f>
        <v>0</v>
      </c>
      <c r="P133" s="16">
        <f>IF(AND('Data Entry'!B133=1,'Data Entry'!C133="y"),1,0)</f>
        <v>0</v>
      </c>
      <c r="Q133" s="16">
        <f>IF(AND('Data Entry'!B133=1,'Intermediate Calculations'!P133=0),1,0)</f>
        <v>0</v>
      </c>
      <c r="R133" s="16">
        <f>5.0606+(0.4076*(0.25*'BCI &amp; PEM Results'!H133+'BCI &amp; PEM Results'!N133))-(0.5275*'Intermediate Calculations'!O133)-(4.2064*'Intermediate Calculations'!N133)+(0.6246*(-0.33+'BCI &amp; PEM Results'!C133))-(0.3358*('BCI &amp; PEM Results'!C133+'BCI &amp; PEM Results'!D133-0.65))+(0.9509*'Intermediate Calculations'!P133)+(0.06799*E133*'Data Entry'!K133*100)</f>
        <v>5.75330134</v>
      </c>
      <c r="S133" s="18">
        <f aca="true" t="shared" si="14" ref="S133:S196">EXP(R133)</f>
        <v>315.2296245235946</v>
      </c>
    </row>
    <row r="134" spans="1:19" ht="12.75">
      <c r="A134" s="39">
        <f>'Data Entry'!A134</f>
        <v>0</v>
      </c>
      <c r="B134" s="26">
        <v>0.1</v>
      </c>
      <c r="C134" s="31">
        <v>0.55</v>
      </c>
      <c r="D134" s="31" t="e">
        <f>1/'Data Entry'!B134</f>
        <v>#DIV/0!</v>
      </c>
      <c r="E134" s="31">
        <f>IF('Data Entry'!B134&gt;1,0.8,1)</f>
        <v>1</v>
      </c>
      <c r="F134" s="20">
        <f>B134*C134*'Data Entry'!J134</f>
        <v>0</v>
      </c>
      <c r="G134" s="25" t="e">
        <f t="shared" si="12"/>
        <v>#DIV/0!</v>
      </c>
      <c r="H134" s="25" t="e">
        <f t="shared" si="13"/>
        <v>#DIV/0!</v>
      </c>
      <c r="I134" s="25">
        <f>F134*E134*'Data Entry'!K134</f>
        <v>0</v>
      </c>
      <c r="J134" s="19">
        <f t="shared" si="10"/>
        <v>0</v>
      </c>
      <c r="K134" s="25">
        <f>F134*'Data Entry'!L134</f>
        <v>0</v>
      </c>
      <c r="L134" s="19">
        <f t="shared" si="11"/>
        <v>0</v>
      </c>
      <c r="M134" s="20">
        <f>IF(AND(1&lt;'Data Entry'!O134,16&gt;'Data Entry'!O134),0.6,IF(AND(15&lt;'Data Entry'!O134,31&gt;'Data Entry'!O134),0.5,IF(AND(30&lt;'Data Entry'!O134,61&gt;'Data Entry'!O134),0.4,IF(AND(60&lt;'Data Entry'!O134,121&gt;'Data Entry'!O134),0.3,IF(AND(120&lt;'Data Entry'!O134,241&gt;'Data Entry'!O134),0.2,IF(AND(240&lt;'Data Entry'!O134,481&gt;'Data Entry'!O134),0.1,0))))))</f>
        <v>0</v>
      </c>
      <c r="N134" s="16">
        <f>'BCI &amp; PEM Results'!B134</f>
        <v>0</v>
      </c>
      <c r="O134" s="16">
        <f>IF('Data Entry'!P134="y",1,0)</f>
        <v>0</v>
      </c>
      <c r="P134" s="16">
        <f>IF(AND('Data Entry'!B134=1,'Data Entry'!C134="y"),1,0)</f>
        <v>0</v>
      </c>
      <c r="Q134" s="16">
        <f>IF(AND('Data Entry'!B134=1,'Intermediate Calculations'!P134=0),1,0)</f>
        <v>0</v>
      </c>
      <c r="R134" s="16">
        <f>5.0606+(0.4076*(0.25*'BCI &amp; PEM Results'!H134+'BCI &amp; PEM Results'!N134))-(0.5275*'Intermediate Calculations'!O134)-(4.2064*'Intermediate Calculations'!N134)+(0.6246*(-0.33+'BCI &amp; PEM Results'!C134))-(0.3358*('BCI &amp; PEM Results'!C134+'BCI &amp; PEM Results'!D134-0.65))+(0.9509*'Intermediate Calculations'!P134)+(0.06799*E134*'Data Entry'!K134*100)</f>
        <v>5.75330134</v>
      </c>
      <c r="S134" s="18">
        <f t="shared" si="14"/>
        <v>315.2296245235946</v>
      </c>
    </row>
    <row r="135" spans="1:19" ht="12.75">
      <c r="A135" s="39">
        <f>'Data Entry'!A135</f>
        <v>0</v>
      </c>
      <c r="B135" s="26">
        <v>0.1</v>
      </c>
      <c r="C135" s="31">
        <v>0.55</v>
      </c>
      <c r="D135" s="31" t="e">
        <f>1/'Data Entry'!B135</f>
        <v>#DIV/0!</v>
      </c>
      <c r="E135" s="31">
        <f>IF('Data Entry'!B135&gt;1,0.8,1)</f>
        <v>1</v>
      </c>
      <c r="F135" s="20">
        <f>B135*C135*'Data Entry'!J135</f>
        <v>0</v>
      </c>
      <c r="G135" s="25" t="e">
        <f t="shared" si="12"/>
        <v>#DIV/0!</v>
      </c>
      <c r="H135" s="25" t="e">
        <f t="shared" si="13"/>
        <v>#DIV/0!</v>
      </c>
      <c r="I135" s="25">
        <f>F135*E135*'Data Entry'!K135</f>
        <v>0</v>
      </c>
      <c r="J135" s="19">
        <f t="shared" si="10"/>
        <v>0</v>
      </c>
      <c r="K135" s="25">
        <f>F135*'Data Entry'!L135</f>
        <v>0</v>
      </c>
      <c r="L135" s="19">
        <f t="shared" si="11"/>
        <v>0</v>
      </c>
      <c r="M135" s="20">
        <f>IF(AND(1&lt;'Data Entry'!O135,16&gt;'Data Entry'!O135),0.6,IF(AND(15&lt;'Data Entry'!O135,31&gt;'Data Entry'!O135),0.5,IF(AND(30&lt;'Data Entry'!O135,61&gt;'Data Entry'!O135),0.4,IF(AND(60&lt;'Data Entry'!O135,121&gt;'Data Entry'!O135),0.3,IF(AND(120&lt;'Data Entry'!O135,241&gt;'Data Entry'!O135),0.2,IF(AND(240&lt;'Data Entry'!O135,481&gt;'Data Entry'!O135),0.1,0))))))</f>
        <v>0</v>
      </c>
      <c r="N135" s="16">
        <f>'BCI &amp; PEM Results'!B135</f>
        <v>0</v>
      </c>
      <c r="O135" s="16">
        <f>IF('Data Entry'!P135="y",1,0)</f>
        <v>0</v>
      </c>
      <c r="P135" s="16">
        <f>IF(AND('Data Entry'!B135=1,'Data Entry'!C135="y"),1,0)</f>
        <v>0</v>
      </c>
      <c r="Q135" s="16">
        <f>IF(AND('Data Entry'!B135=1,'Intermediate Calculations'!P135=0),1,0)</f>
        <v>0</v>
      </c>
      <c r="R135" s="16">
        <f>5.0606+(0.4076*(0.25*'BCI &amp; PEM Results'!H135+'BCI &amp; PEM Results'!N135))-(0.5275*'Intermediate Calculations'!O135)-(4.2064*'Intermediate Calculations'!N135)+(0.6246*(-0.33+'BCI &amp; PEM Results'!C135))-(0.3358*('BCI &amp; PEM Results'!C135+'BCI &amp; PEM Results'!D135-0.65))+(0.9509*'Intermediate Calculations'!P135)+(0.06799*E135*'Data Entry'!K135*100)</f>
        <v>5.75330134</v>
      </c>
      <c r="S135" s="18">
        <f t="shared" si="14"/>
        <v>315.2296245235946</v>
      </c>
    </row>
    <row r="136" spans="1:19" ht="12.75">
      <c r="A136" s="39">
        <f>'Data Entry'!A136</f>
        <v>0</v>
      </c>
      <c r="B136" s="26">
        <v>0.1</v>
      </c>
      <c r="C136" s="31">
        <v>0.55</v>
      </c>
      <c r="D136" s="31" t="e">
        <f>1/'Data Entry'!B136</f>
        <v>#DIV/0!</v>
      </c>
      <c r="E136" s="31">
        <f>IF('Data Entry'!B136&gt;1,0.8,1)</f>
        <v>1</v>
      </c>
      <c r="F136" s="20">
        <f>B136*C136*'Data Entry'!J136</f>
        <v>0</v>
      </c>
      <c r="G136" s="25" t="e">
        <f t="shared" si="12"/>
        <v>#DIV/0!</v>
      </c>
      <c r="H136" s="25" t="e">
        <f t="shared" si="13"/>
        <v>#DIV/0!</v>
      </c>
      <c r="I136" s="25">
        <f>F136*E136*'Data Entry'!K136</f>
        <v>0</v>
      </c>
      <c r="J136" s="19">
        <f t="shared" si="10"/>
        <v>0</v>
      </c>
      <c r="K136" s="25">
        <f>F136*'Data Entry'!L136</f>
        <v>0</v>
      </c>
      <c r="L136" s="19">
        <f t="shared" si="11"/>
        <v>0</v>
      </c>
      <c r="M136" s="20">
        <f>IF(AND(1&lt;'Data Entry'!O136,16&gt;'Data Entry'!O136),0.6,IF(AND(15&lt;'Data Entry'!O136,31&gt;'Data Entry'!O136),0.5,IF(AND(30&lt;'Data Entry'!O136,61&gt;'Data Entry'!O136),0.4,IF(AND(60&lt;'Data Entry'!O136,121&gt;'Data Entry'!O136),0.3,IF(AND(120&lt;'Data Entry'!O136,241&gt;'Data Entry'!O136),0.2,IF(AND(240&lt;'Data Entry'!O136,481&gt;'Data Entry'!O136),0.1,0))))))</f>
        <v>0</v>
      </c>
      <c r="N136" s="16">
        <f>'BCI &amp; PEM Results'!B136</f>
        <v>0</v>
      </c>
      <c r="O136" s="16">
        <f>IF('Data Entry'!P136="y",1,0)</f>
        <v>0</v>
      </c>
      <c r="P136" s="16">
        <f>IF(AND('Data Entry'!B136=1,'Data Entry'!C136="y"),1,0)</f>
        <v>0</v>
      </c>
      <c r="Q136" s="16">
        <f>IF(AND('Data Entry'!B136=1,'Intermediate Calculations'!P136=0),1,0)</f>
        <v>0</v>
      </c>
      <c r="R136" s="16">
        <f>5.0606+(0.4076*(0.25*'BCI &amp; PEM Results'!H136+'BCI &amp; PEM Results'!N136))-(0.5275*'Intermediate Calculations'!O136)-(4.2064*'Intermediate Calculations'!N136)+(0.6246*(-0.33+'BCI &amp; PEM Results'!C136))-(0.3358*('BCI &amp; PEM Results'!C136+'BCI &amp; PEM Results'!D136-0.65))+(0.9509*'Intermediate Calculations'!P136)+(0.06799*E136*'Data Entry'!K136*100)</f>
        <v>5.75330134</v>
      </c>
      <c r="S136" s="18">
        <f t="shared" si="14"/>
        <v>315.2296245235946</v>
      </c>
    </row>
    <row r="137" spans="1:19" ht="12.75">
      <c r="A137" s="39">
        <f>'Data Entry'!A137</f>
        <v>0</v>
      </c>
      <c r="B137" s="26">
        <v>0.1</v>
      </c>
      <c r="C137" s="31">
        <v>0.55</v>
      </c>
      <c r="D137" s="31" t="e">
        <f>1/'Data Entry'!B137</f>
        <v>#DIV/0!</v>
      </c>
      <c r="E137" s="31">
        <f>IF('Data Entry'!B137&gt;1,0.8,1)</f>
        <v>1</v>
      </c>
      <c r="F137" s="20">
        <f>B137*C137*'Data Entry'!J137</f>
        <v>0</v>
      </c>
      <c r="G137" s="25" t="e">
        <f t="shared" si="12"/>
        <v>#DIV/0!</v>
      </c>
      <c r="H137" s="25" t="e">
        <f t="shared" si="13"/>
        <v>#DIV/0!</v>
      </c>
      <c r="I137" s="25">
        <f>F137*E137*'Data Entry'!K137</f>
        <v>0</v>
      </c>
      <c r="J137" s="19">
        <f t="shared" si="10"/>
        <v>0</v>
      </c>
      <c r="K137" s="25">
        <f>F137*'Data Entry'!L137</f>
        <v>0</v>
      </c>
      <c r="L137" s="19">
        <f t="shared" si="11"/>
        <v>0</v>
      </c>
      <c r="M137" s="20">
        <f>IF(AND(1&lt;'Data Entry'!O137,16&gt;'Data Entry'!O137),0.6,IF(AND(15&lt;'Data Entry'!O137,31&gt;'Data Entry'!O137),0.5,IF(AND(30&lt;'Data Entry'!O137,61&gt;'Data Entry'!O137),0.4,IF(AND(60&lt;'Data Entry'!O137,121&gt;'Data Entry'!O137),0.3,IF(AND(120&lt;'Data Entry'!O137,241&gt;'Data Entry'!O137),0.2,IF(AND(240&lt;'Data Entry'!O137,481&gt;'Data Entry'!O137),0.1,0))))))</f>
        <v>0</v>
      </c>
      <c r="N137" s="16">
        <f>'BCI &amp; PEM Results'!B137</f>
        <v>0</v>
      </c>
      <c r="O137" s="16">
        <f>IF('Data Entry'!P137="y",1,0)</f>
        <v>0</v>
      </c>
      <c r="P137" s="16">
        <f>IF(AND('Data Entry'!B137=1,'Data Entry'!C137="y"),1,0)</f>
        <v>0</v>
      </c>
      <c r="Q137" s="16">
        <f>IF(AND('Data Entry'!B137=1,'Intermediate Calculations'!P137=0),1,0)</f>
        <v>0</v>
      </c>
      <c r="R137" s="16">
        <f>5.0606+(0.4076*(0.25*'BCI &amp; PEM Results'!H137+'BCI &amp; PEM Results'!N137))-(0.5275*'Intermediate Calculations'!O137)-(4.2064*'Intermediate Calculations'!N137)+(0.6246*(-0.33+'BCI &amp; PEM Results'!C137))-(0.3358*('BCI &amp; PEM Results'!C137+'BCI &amp; PEM Results'!D137-0.65))+(0.9509*'Intermediate Calculations'!P137)+(0.06799*E137*'Data Entry'!K137*100)</f>
        <v>5.75330134</v>
      </c>
      <c r="S137" s="18">
        <f t="shared" si="14"/>
        <v>315.2296245235946</v>
      </c>
    </row>
    <row r="138" spans="1:19" ht="12.75">
      <c r="A138" s="39">
        <f>'Data Entry'!A138</f>
        <v>0</v>
      </c>
      <c r="B138" s="26">
        <v>0.1</v>
      </c>
      <c r="C138" s="31">
        <v>0.55</v>
      </c>
      <c r="D138" s="31" t="e">
        <f>1/'Data Entry'!B138</f>
        <v>#DIV/0!</v>
      </c>
      <c r="E138" s="31">
        <f>IF('Data Entry'!B138&gt;1,0.8,1)</f>
        <v>1</v>
      </c>
      <c r="F138" s="20">
        <f>B138*C138*'Data Entry'!J138</f>
        <v>0</v>
      </c>
      <c r="G138" s="25" t="e">
        <f t="shared" si="12"/>
        <v>#DIV/0!</v>
      </c>
      <c r="H138" s="25" t="e">
        <f t="shared" si="13"/>
        <v>#DIV/0!</v>
      </c>
      <c r="I138" s="25">
        <f>F138*E138*'Data Entry'!K138</f>
        <v>0</v>
      </c>
      <c r="J138" s="19">
        <f t="shared" si="10"/>
        <v>0</v>
      </c>
      <c r="K138" s="25">
        <f>F138*'Data Entry'!L138</f>
        <v>0</v>
      </c>
      <c r="L138" s="19">
        <f t="shared" si="11"/>
        <v>0</v>
      </c>
      <c r="M138" s="20">
        <f>IF(AND(1&lt;'Data Entry'!O138,16&gt;'Data Entry'!O138),0.6,IF(AND(15&lt;'Data Entry'!O138,31&gt;'Data Entry'!O138),0.5,IF(AND(30&lt;'Data Entry'!O138,61&gt;'Data Entry'!O138),0.4,IF(AND(60&lt;'Data Entry'!O138,121&gt;'Data Entry'!O138),0.3,IF(AND(120&lt;'Data Entry'!O138,241&gt;'Data Entry'!O138),0.2,IF(AND(240&lt;'Data Entry'!O138,481&gt;'Data Entry'!O138),0.1,0))))))</f>
        <v>0</v>
      </c>
      <c r="N138" s="16">
        <f>'BCI &amp; PEM Results'!B138</f>
        <v>0</v>
      </c>
      <c r="O138" s="16">
        <f>IF('Data Entry'!P138="y",1,0)</f>
        <v>0</v>
      </c>
      <c r="P138" s="16">
        <f>IF(AND('Data Entry'!B138=1,'Data Entry'!C138="y"),1,0)</f>
        <v>0</v>
      </c>
      <c r="Q138" s="16">
        <f>IF(AND('Data Entry'!B138=1,'Intermediate Calculations'!P138=0),1,0)</f>
        <v>0</v>
      </c>
      <c r="R138" s="16">
        <f>5.0606+(0.4076*(0.25*'BCI &amp; PEM Results'!H138+'BCI &amp; PEM Results'!N138))-(0.5275*'Intermediate Calculations'!O138)-(4.2064*'Intermediate Calculations'!N138)+(0.6246*(-0.33+'BCI &amp; PEM Results'!C138))-(0.3358*('BCI &amp; PEM Results'!C138+'BCI &amp; PEM Results'!D138-0.65))+(0.9509*'Intermediate Calculations'!P138)+(0.06799*E138*'Data Entry'!K138*100)</f>
        <v>5.75330134</v>
      </c>
      <c r="S138" s="18">
        <f t="shared" si="14"/>
        <v>315.2296245235946</v>
      </c>
    </row>
    <row r="139" spans="1:19" ht="12.75">
      <c r="A139" s="39">
        <f>'Data Entry'!A139</f>
        <v>0</v>
      </c>
      <c r="B139" s="26">
        <v>0.1</v>
      </c>
      <c r="C139" s="31">
        <v>0.55</v>
      </c>
      <c r="D139" s="31" t="e">
        <f>1/'Data Entry'!B139</f>
        <v>#DIV/0!</v>
      </c>
      <c r="E139" s="31">
        <f>IF('Data Entry'!B139&gt;1,0.8,1)</f>
        <v>1</v>
      </c>
      <c r="F139" s="20">
        <f>B139*C139*'Data Entry'!J139</f>
        <v>0</v>
      </c>
      <c r="G139" s="25" t="e">
        <f t="shared" si="12"/>
        <v>#DIV/0!</v>
      </c>
      <c r="H139" s="25" t="e">
        <f t="shared" si="13"/>
        <v>#DIV/0!</v>
      </c>
      <c r="I139" s="25">
        <f>F139*E139*'Data Entry'!K139</f>
        <v>0</v>
      </c>
      <c r="J139" s="19">
        <f t="shared" si="10"/>
        <v>0</v>
      </c>
      <c r="K139" s="25">
        <f>F139*'Data Entry'!L139</f>
        <v>0</v>
      </c>
      <c r="L139" s="19">
        <f t="shared" si="11"/>
        <v>0</v>
      </c>
      <c r="M139" s="20">
        <f>IF(AND(1&lt;'Data Entry'!O139,16&gt;'Data Entry'!O139),0.6,IF(AND(15&lt;'Data Entry'!O139,31&gt;'Data Entry'!O139),0.5,IF(AND(30&lt;'Data Entry'!O139,61&gt;'Data Entry'!O139),0.4,IF(AND(60&lt;'Data Entry'!O139,121&gt;'Data Entry'!O139),0.3,IF(AND(120&lt;'Data Entry'!O139,241&gt;'Data Entry'!O139),0.2,IF(AND(240&lt;'Data Entry'!O139,481&gt;'Data Entry'!O139),0.1,0))))))</f>
        <v>0</v>
      </c>
      <c r="N139" s="16">
        <f>'BCI &amp; PEM Results'!B139</f>
        <v>0</v>
      </c>
      <c r="O139" s="16">
        <f>IF('Data Entry'!P139="y",1,0)</f>
        <v>0</v>
      </c>
      <c r="P139" s="16">
        <f>IF(AND('Data Entry'!B139=1,'Data Entry'!C139="y"),1,0)</f>
        <v>0</v>
      </c>
      <c r="Q139" s="16">
        <f>IF(AND('Data Entry'!B139=1,'Intermediate Calculations'!P139=0),1,0)</f>
        <v>0</v>
      </c>
      <c r="R139" s="16">
        <f>5.0606+(0.4076*(0.25*'BCI &amp; PEM Results'!H139+'BCI &amp; PEM Results'!N139))-(0.5275*'Intermediate Calculations'!O139)-(4.2064*'Intermediate Calculations'!N139)+(0.6246*(-0.33+'BCI &amp; PEM Results'!C139))-(0.3358*('BCI &amp; PEM Results'!C139+'BCI &amp; PEM Results'!D139-0.65))+(0.9509*'Intermediate Calculations'!P139)+(0.06799*E139*'Data Entry'!K139*100)</f>
        <v>5.75330134</v>
      </c>
      <c r="S139" s="18">
        <f t="shared" si="14"/>
        <v>315.2296245235946</v>
      </c>
    </row>
    <row r="140" spans="1:19" ht="12.75">
      <c r="A140" s="39">
        <f>'Data Entry'!A140</f>
        <v>0</v>
      </c>
      <c r="B140" s="26">
        <v>0.1</v>
      </c>
      <c r="C140" s="31">
        <v>0.55</v>
      </c>
      <c r="D140" s="31" t="e">
        <f>1/'Data Entry'!B140</f>
        <v>#DIV/0!</v>
      </c>
      <c r="E140" s="31">
        <f>IF('Data Entry'!B140&gt;1,0.8,1)</f>
        <v>1</v>
      </c>
      <c r="F140" s="20">
        <f>B140*C140*'Data Entry'!J140</f>
        <v>0</v>
      </c>
      <c r="G140" s="25" t="e">
        <f t="shared" si="12"/>
        <v>#DIV/0!</v>
      </c>
      <c r="H140" s="25" t="e">
        <f t="shared" si="13"/>
        <v>#DIV/0!</v>
      </c>
      <c r="I140" s="25">
        <f>F140*E140*'Data Entry'!K140</f>
        <v>0</v>
      </c>
      <c r="J140" s="19">
        <f t="shared" si="10"/>
        <v>0</v>
      </c>
      <c r="K140" s="25">
        <f>F140*'Data Entry'!L140</f>
        <v>0</v>
      </c>
      <c r="L140" s="19">
        <f t="shared" si="11"/>
        <v>0</v>
      </c>
      <c r="M140" s="20">
        <f>IF(AND(1&lt;'Data Entry'!O140,16&gt;'Data Entry'!O140),0.6,IF(AND(15&lt;'Data Entry'!O140,31&gt;'Data Entry'!O140),0.5,IF(AND(30&lt;'Data Entry'!O140,61&gt;'Data Entry'!O140),0.4,IF(AND(60&lt;'Data Entry'!O140,121&gt;'Data Entry'!O140),0.3,IF(AND(120&lt;'Data Entry'!O140,241&gt;'Data Entry'!O140),0.2,IF(AND(240&lt;'Data Entry'!O140,481&gt;'Data Entry'!O140),0.1,0))))))</f>
        <v>0</v>
      </c>
      <c r="N140" s="16">
        <f>'BCI &amp; PEM Results'!B140</f>
        <v>0</v>
      </c>
      <c r="O140" s="16">
        <f>IF('Data Entry'!P140="y",1,0)</f>
        <v>0</v>
      </c>
      <c r="P140" s="16">
        <f>IF(AND('Data Entry'!B140=1,'Data Entry'!C140="y"),1,0)</f>
        <v>0</v>
      </c>
      <c r="Q140" s="16">
        <f>IF(AND('Data Entry'!B140=1,'Intermediate Calculations'!P140=0),1,0)</f>
        <v>0</v>
      </c>
      <c r="R140" s="16">
        <f>5.0606+(0.4076*(0.25*'BCI &amp; PEM Results'!H140+'BCI &amp; PEM Results'!N140))-(0.5275*'Intermediate Calculations'!O140)-(4.2064*'Intermediate Calculations'!N140)+(0.6246*(-0.33+'BCI &amp; PEM Results'!C140))-(0.3358*('BCI &amp; PEM Results'!C140+'BCI &amp; PEM Results'!D140-0.65))+(0.9509*'Intermediate Calculations'!P140)+(0.06799*E140*'Data Entry'!K140*100)</f>
        <v>5.75330134</v>
      </c>
      <c r="S140" s="18">
        <f t="shared" si="14"/>
        <v>315.2296245235946</v>
      </c>
    </row>
    <row r="141" spans="1:19" ht="12.75">
      <c r="A141" s="39">
        <f>'Data Entry'!A141</f>
        <v>0</v>
      </c>
      <c r="B141" s="26">
        <v>0.1</v>
      </c>
      <c r="C141" s="31">
        <v>0.55</v>
      </c>
      <c r="D141" s="31" t="e">
        <f>1/'Data Entry'!B141</f>
        <v>#DIV/0!</v>
      </c>
      <c r="E141" s="31">
        <f>IF('Data Entry'!B141&gt;1,0.8,1)</f>
        <v>1</v>
      </c>
      <c r="F141" s="20">
        <f>B141*C141*'Data Entry'!J141</f>
        <v>0</v>
      </c>
      <c r="G141" s="25" t="e">
        <f t="shared" si="12"/>
        <v>#DIV/0!</v>
      </c>
      <c r="H141" s="25" t="e">
        <f t="shared" si="13"/>
        <v>#DIV/0!</v>
      </c>
      <c r="I141" s="25">
        <f>F141*E141*'Data Entry'!K141</f>
        <v>0</v>
      </c>
      <c r="J141" s="19">
        <f t="shared" si="10"/>
        <v>0</v>
      </c>
      <c r="K141" s="25">
        <f>F141*'Data Entry'!L141</f>
        <v>0</v>
      </c>
      <c r="L141" s="19">
        <f t="shared" si="11"/>
        <v>0</v>
      </c>
      <c r="M141" s="20">
        <f>IF(AND(1&lt;'Data Entry'!O141,16&gt;'Data Entry'!O141),0.6,IF(AND(15&lt;'Data Entry'!O141,31&gt;'Data Entry'!O141),0.5,IF(AND(30&lt;'Data Entry'!O141,61&gt;'Data Entry'!O141),0.4,IF(AND(60&lt;'Data Entry'!O141,121&gt;'Data Entry'!O141),0.3,IF(AND(120&lt;'Data Entry'!O141,241&gt;'Data Entry'!O141),0.2,IF(AND(240&lt;'Data Entry'!O141,481&gt;'Data Entry'!O141),0.1,0))))))</f>
        <v>0</v>
      </c>
      <c r="N141" s="16">
        <f>'BCI &amp; PEM Results'!B141</f>
        <v>0</v>
      </c>
      <c r="O141" s="16">
        <f>IF('Data Entry'!P141="y",1,0)</f>
        <v>0</v>
      </c>
      <c r="P141" s="16">
        <f>IF(AND('Data Entry'!B141=1,'Data Entry'!C141="y"),1,0)</f>
        <v>0</v>
      </c>
      <c r="Q141" s="16">
        <f>IF(AND('Data Entry'!B141=1,'Intermediate Calculations'!P141=0),1,0)</f>
        <v>0</v>
      </c>
      <c r="R141" s="16">
        <f>5.0606+(0.4076*(0.25*'BCI &amp; PEM Results'!H141+'BCI &amp; PEM Results'!N141))-(0.5275*'Intermediate Calculations'!O141)-(4.2064*'Intermediate Calculations'!N141)+(0.6246*(-0.33+'BCI &amp; PEM Results'!C141))-(0.3358*('BCI &amp; PEM Results'!C141+'BCI &amp; PEM Results'!D141-0.65))+(0.9509*'Intermediate Calculations'!P141)+(0.06799*E141*'Data Entry'!K141*100)</f>
        <v>5.75330134</v>
      </c>
      <c r="S141" s="18">
        <f t="shared" si="14"/>
        <v>315.2296245235946</v>
      </c>
    </row>
    <row r="142" spans="1:19" ht="12.75">
      <c r="A142" s="39">
        <f>'Data Entry'!A142</f>
        <v>0</v>
      </c>
      <c r="B142" s="26">
        <v>0.1</v>
      </c>
      <c r="C142" s="31">
        <v>0.55</v>
      </c>
      <c r="D142" s="31" t="e">
        <f>1/'Data Entry'!B142</f>
        <v>#DIV/0!</v>
      </c>
      <c r="E142" s="31">
        <f>IF('Data Entry'!B142&gt;1,0.8,1)</f>
        <v>1</v>
      </c>
      <c r="F142" s="20">
        <f>B142*C142*'Data Entry'!J142</f>
        <v>0</v>
      </c>
      <c r="G142" s="25" t="e">
        <f t="shared" si="12"/>
        <v>#DIV/0!</v>
      </c>
      <c r="H142" s="25" t="e">
        <f t="shared" si="13"/>
        <v>#DIV/0!</v>
      </c>
      <c r="I142" s="25">
        <f>F142*E142*'Data Entry'!K142</f>
        <v>0</v>
      </c>
      <c r="J142" s="19">
        <f t="shared" si="10"/>
        <v>0</v>
      </c>
      <c r="K142" s="25">
        <f>F142*'Data Entry'!L142</f>
        <v>0</v>
      </c>
      <c r="L142" s="19">
        <f t="shared" si="11"/>
        <v>0</v>
      </c>
      <c r="M142" s="20">
        <f>IF(AND(1&lt;'Data Entry'!O142,16&gt;'Data Entry'!O142),0.6,IF(AND(15&lt;'Data Entry'!O142,31&gt;'Data Entry'!O142),0.5,IF(AND(30&lt;'Data Entry'!O142,61&gt;'Data Entry'!O142),0.4,IF(AND(60&lt;'Data Entry'!O142,121&gt;'Data Entry'!O142),0.3,IF(AND(120&lt;'Data Entry'!O142,241&gt;'Data Entry'!O142),0.2,IF(AND(240&lt;'Data Entry'!O142,481&gt;'Data Entry'!O142),0.1,0))))))</f>
        <v>0</v>
      </c>
      <c r="N142" s="16">
        <f>'BCI &amp; PEM Results'!B142</f>
        <v>0</v>
      </c>
      <c r="O142" s="16">
        <f>IF('Data Entry'!P142="y",1,0)</f>
        <v>0</v>
      </c>
      <c r="P142" s="16">
        <f>IF(AND('Data Entry'!B142=1,'Data Entry'!C142="y"),1,0)</f>
        <v>0</v>
      </c>
      <c r="Q142" s="16">
        <f>IF(AND('Data Entry'!B142=1,'Intermediate Calculations'!P142=0),1,0)</f>
        <v>0</v>
      </c>
      <c r="R142" s="16">
        <f>5.0606+(0.4076*(0.25*'BCI &amp; PEM Results'!H142+'BCI &amp; PEM Results'!N142))-(0.5275*'Intermediate Calculations'!O142)-(4.2064*'Intermediate Calculations'!N142)+(0.6246*(-0.33+'BCI &amp; PEM Results'!C142))-(0.3358*('BCI &amp; PEM Results'!C142+'BCI &amp; PEM Results'!D142-0.65))+(0.9509*'Intermediate Calculations'!P142)+(0.06799*E142*'Data Entry'!K142*100)</f>
        <v>5.75330134</v>
      </c>
      <c r="S142" s="18">
        <f t="shared" si="14"/>
        <v>315.2296245235946</v>
      </c>
    </row>
    <row r="143" spans="1:19" ht="12.75">
      <c r="A143" s="39">
        <f>'Data Entry'!A143</f>
        <v>0</v>
      </c>
      <c r="B143" s="26">
        <v>0.1</v>
      </c>
      <c r="C143" s="31">
        <v>0.55</v>
      </c>
      <c r="D143" s="31" t="e">
        <f>1/'Data Entry'!B143</f>
        <v>#DIV/0!</v>
      </c>
      <c r="E143" s="31">
        <f>IF('Data Entry'!B143&gt;1,0.8,1)</f>
        <v>1</v>
      </c>
      <c r="F143" s="20">
        <f>B143*C143*'Data Entry'!J143</f>
        <v>0</v>
      </c>
      <c r="G143" s="25" t="e">
        <f t="shared" si="12"/>
        <v>#DIV/0!</v>
      </c>
      <c r="H143" s="25" t="e">
        <f t="shared" si="13"/>
        <v>#DIV/0!</v>
      </c>
      <c r="I143" s="25">
        <f>F143*E143*'Data Entry'!K143</f>
        <v>0</v>
      </c>
      <c r="J143" s="19">
        <f t="shared" si="10"/>
        <v>0</v>
      </c>
      <c r="K143" s="25">
        <f>F143*'Data Entry'!L143</f>
        <v>0</v>
      </c>
      <c r="L143" s="19">
        <f t="shared" si="11"/>
        <v>0</v>
      </c>
      <c r="M143" s="20">
        <f>IF(AND(1&lt;'Data Entry'!O143,16&gt;'Data Entry'!O143),0.6,IF(AND(15&lt;'Data Entry'!O143,31&gt;'Data Entry'!O143),0.5,IF(AND(30&lt;'Data Entry'!O143,61&gt;'Data Entry'!O143),0.4,IF(AND(60&lt;'Data Entry'!O143,121&gt;'Data Entry'!O143),0.3,IF(AND(120&lt;'Data Entry'!O143,241&gt;'Data Entry'!O143),0.2,IF(AND(240&lt;'Data Entry'!O143,481&gt;'Data Entry'!O143),0.1,0))))))</f>
        <v>0</v>
      </c>
      <c r="N143" s="16">
        <f>'BCI &amp; PEM Results'!B143</f>
        <v>0</v>
      </c>
      <c r="O143" s="16">
        <f>IF('Data Entry'!P143="y",1,0)</f>
        <v>0</v>
      </c>
      <c r="P143" s="16">
        <f>IF(AND('Data Entry'!B143=1,'Data Entry'!C143="y"),1,0)</f>
        <v>0</v>
      </c>
      <c r="Q143" s="16">
        <f>IF(AND('Data Entry'!B143=1,'Intermediate Calculations'!P143=0),1,0)</f>
        <v>0</v>
      </c>
      <c r="R143" s="16">
        <f>5.0606+(0.4076*(0.25*'BCI &amp; PEM Results'!H143+'BCI &amp; PEM Results'!N143))-(0.5275*'Intermediate Calculations'!O143)-(4.2064*'Intermediate Calculations'!N143)+(0.6246*(-0.33+'BCI &amp; PEM Results'!C143))-(0.3358*('BCI &amp; PEM Results'!C143+'BCI &amp; PEM Results'!D143-0.65))+(0.9509*'Intermediate Calculations'!P143)+(0.06799*E143*'Data Entry'!K143*100)</f>
        <v>5.75330134</v>
      </c>
      <c r="S143" s="18">
        <f t="shared" si="14"/>
        <v>315.2296245235946</v>
      </c>
    </row>
    <row r="144" spans="1:19" ht="12.75">
      <c r="A144" s="39">
        <f>'Data Entry'!A144</f>
        <v>0</v>
      </c>
      <c r="B144" s="26">
        <v>0.1</v>
      </c>
      <c r="C144" s="31">
        <v>0.55</v>
      </c>
      <c r="D144" s="31" t="e">
        <f>1/'Data Entry'!B144</f>
        <v>#DIV/0!</v>
      </c>
      <c r="E144" s="31">
        <f>IF('Data Entry'!B144&gt;1,0.8,1)</f>
        <v>1</v>
      </c>
      <c r="F144" s="20">
        <f>B144*C144*'Data Entry'!J144</f>
        <v>0</v>
      </c>
      <c r="G144" s="25" t="e">
        <f t="shared" si="12"/>
        <v>#DIV/0!</v>
      </c>
      <c r="H144" s="25" t="e">
        <f t="shared" si="13"/>
        <v>#DIV/0!</v>
      </c>
      <c r="I144" s="25">
        <f>F144*E144*'Data Entry'!K144</f>
        <v>0</v>
      </c>
      <c r="J144" s="19">
        <f t="shared" si="10"/>
        <v>0</v>
      </c>
      <c r="K144" s="25">
        <f>F144*'Data Entry'!L144</f>
        <v>0</v>
      </c>
      <c r="L144" s="19">
        <f t="shared" si="11"/>
        <v>0</v>
      </c>
      <c r="M144" s="20">
        <f>IF(AND(1&lt;'Data Entry'!O144,16&gt;'Data Entry'!O144),0.6,IF(AND(15&lt;'Data Entry'!O144,31&gt;'Data Entry'!O144),0.5,IF(AND(30&lt;'Data Entry'!O144,61&gt;'Data Entry'!O144),0.4,IF(AND(60&lt;'Data Entry'!O144,121&gt;'Data Entry'!O144),0.3,IF(AND(120&lt;'Data Entry'!O144,241&gt;'Data Entry'!O144),0.2,IF(AND(240&lt;'Data Entry'!O144,481&gt;'Data Entry'!O144),0.1,0))))))</f>
        <v>0</v>
      </c>
      <c r="N144" s="16">
        <f>'BCI &amp; PEM Results'!B144</f>
        <v>0</v>
      </c>
      <c r="O144" s="16">
        <f>IF('Data Entry'!P144="y",1,0)</f>
        <v>0</v>
      </c>
      <c r="P144" s="16">
        <f>IF(AND('Data Entry'!B144=1,'Data Entry'!C144="y"),1,0)</f>
        <v>0</v>
      </c>
      <c r="Q144" s="16">
        <f>IF(AND('Data Entry'!B144=1,'Intermediate Calculations'!P144=0),1,0)</f>
        <v>0</v>
      </c>
      <c r="R144" s="16">
        <f>5.0606+(0.4076*(0.25*'BCI &amp; PEM Results'!H144+'BCI &amp; PEM Results'!N144))-(0.5275*'Intermediate Calculations'!O144)-(4.2064*'Intermediate Calculations'!N144)+(0.6246*(-0.33+'BCI &amp; PEM Results'!C144))-(0.3358*('BCI &amp; PEM Results'!C144+'BCI &amp; PEM Results'!D144-0.65))+(0.9509*'Intermediate Calculations'!P144)+(0.06799*E144*'Data Entry'!K144*100)</f>
        <v>5.75330134</v>
      </c>
      <c r="S144" s="18">
        <f t="shared" si="14"/>
        <v>315.2296245235946</v>
      </c>
    </row>
    <row r="145" spans="1:19" ht="12.75">
      <c r="A145" s="39">
        <f>'Data Entry'!A145</f>
        <v>0</v>
      </c>
      <c r="B145" s="26">
        <v>0.1</v>
      </c>
      <c r="C145" s="31">
        <v>0.55</v>
      </c>
      <c r="D145" s="31" t="e">
        <f>1/'Data Entry'!B145</f>
        <v>#DIV/0!</v>
      </c>
      <c r="E145" s="31">
        <f>IF('Data Entry'!B145&gt;1,0.8,1)</f>
        <v>1</v>
      </c>
      <c r="F145" s="20">
        <f>B145*C145*'Data Entry'!J145</f>
        <v>0</v>
      </c>
      <c r="G145" s="25" t="e">
        <f t="shared" si="12"/>
        <v>#DIV/0!</v>
      </c>
      <c r="H145" s="25" t="e">
        <f t="shared" si="13"/>
        <v>#DIV/0!</v>
      </c>
      <c r="I145" s="25">
        <f>F145*E145*'Data Entry'!K145</f>
        <v>0</v>
      </c>
      <c r="J145" s="19">
        <f t="shared" si="10"/>
        <v>0</v>
      </c>
      <c r="K145" s="25">
        <f>F145*'Data Entry'!L145</f>
        <v>0</v>
      </c>
      <c r="L145" s="19">
        <f t="shared" si="11"/>
        <v>0</v>
      </c>
      <c r="M145" s="20">
        <f>IF(AND(1&lt;'Data Entry'!O145,16&gt;'Data Entry'!O145),0.6,IF(AND(15&lt;'Data Entry'!O145,31&gt;'Data Entry'!O145),0.5,IF(AND(30&lt;'Data Entry'!O145,61&gt;'Data Entry'!O145),0.4,IF(AND(60&lt;'Data Entry'!O145,121&gt;'Data Entry'!O145),0.3,IF(AND(120&lt;'Data Entry'!O145,241&gt;'Data Entry'!O145),0.2,IF(AND(240&lt;'Data Entry'!O145,481&gt;'Data Entry'!O145),0.1,0))))))</f>
        <v>0</v>
      </c>
      <c r="N145" s="16">
        <f>'BCI &amp; PEM Results'!B145</f>
        <v>0</v>
      </c>
      <c r="O145" s="16">
        <f>IF('Data Entry'!P145="y",1,0)</f>
        <v>0</v>
      </c>
      <c r="P145" s="16">
        <f>IF(AND('Data Entry'!B145=1,'Data Entry'!C145="y"),1,0)</f>
        <v>0</v>
      </c>
      <c r="Q145" s="16">
        <f>IF(AND('Data Entry'!B145=1,'Intermediate Calculations'!P145=0),1,0)</f>
        <v>0</v>
      </c>
      <c r="R145" s="16">
        <f>5.0606+(0.4076*(0.25*'BCI &amp; PEM Results'!H145+'BCI &amp; PEM Results'!N145))-(0.5275*'Intermediate Calculations'!O145)-(4.2064*'Intermediate Calculations'!N145)+(0.6246*(-0.33+'BCI &amp; PEM Results'!C145))-(0.3358*('BCI &amp; PEM Results'!C145+'BCI &amp; PEM Results'!D145-0.65))+(0.9509*'Intermediate Calculations'!P145)+(0.06799*E145*'Data Entry'!K145*100)</f>
        <v>5.75330134</v>
      </c>
      <c r="S145" s="18">
        <f t="shared" si="14"/>
        <v>315.2296245235946</v>
      </c>
    </row>
    <row r="146" spans="1:19" ht="12.75">
      <c r="A146" s="39">
        <f>'Data Entry'!A146</f>
        <v>0</v>
      </c>
      <c r="B146" s="26">
        <v>0.1</v>
      </c>
      <c r="C146" s="31">
        <v>0.55</v>
      </c>
      <c r="D146" s="31" t="e">
        <f>1/'Data Entry'!B146</f>
        <v>#DIV/0!</v>
      </c>
      <c r="E146" s="31">
        <f>IF('Data Entry'!B146&gt;1,0.8,1)</f>
        <v>1</v>
      </c>
      <c r="F146" s="20">
        <f>B146*C146*'Data Entry'!J146</f>
        <v>0</v>
      </c>
      <c r="G146" s="25" t="e">
        <f t="shared" si="12"/>
        <v>#DIV/0!</v>
      </c>
      <c r="H146" s="25" t="e">
        <f t="shared" si="13"/>
        <v>#DIV/0!</v>
      </c>
      <c r="I146" s="25">
        <f>F146*E146*'Data Entry'!K146</f>
        <v>0</v>
      </c>
      <c r="J146" s="19">
        <f t="shared" si="10"/>
        <v>0</v>
      </c>
      <c r="K146" s="25">
        <f>F146*'Data Entry'!L146</f>
        <v>0</v>
      </c>
      <c r="L146" s="19">
        <f t="shared" si="11"/>
        <v>0</v>
      </c>
      <c r="M146" s="20">
        <f>IF(AND(1&lt;'Data Entry'!O146,16&gt;'Data Entry'!O146),0.6,IF(AND(15&lt;'Data Entry'!O146,31&gt;'Data Entry'!O146),0.5,IF(AND(30&lt;'Data Entry'!O146,61&gt;'Data Entry'!O146),0.4,IF(AND(60&lt;'Data Entry'!O146,121&gt;'Data Entry'!O146),0.3,IF(AND(120&lt;'Data Entry'!O146,241&gt;'Data Entry'!O146),0.2,IF(AND(240&lt;'Data Entry'!O146,481&gt;'Data Entry'!O146),0.1,0))))))</f>
        <v>0</v>
      </c>
      <c r="N146" s="16">
        <f>'BCI &amp; PEM Results'!B146</f>
        <v>0</v>
      </c>
      <c r="O146" s="16">
        <f>IF('Data Entry'!P146="y",1,0)</f>
        <v>0</v>
      </c>
      <c r="P146" s="16">
        <f>IF(AND('Data Entry'!B146=1,'Data Entry'!C146="y"),1,0)</f>
        <v>0</v>
      </c>
      <c r="Q146" s="16">
        <f>IF(AND('Data Entry'!B146=1,'Intermediate Calculations'!P146=0),1,0)</f>
        <v>0</v>
      </c>
      <c r="R146" s="16">
        <f>5.0606+(0.4076*(0.25*'BCI &amp; PEM Results'!H146+'BCI &amp; PEM Results'!N146))-(0.5275*'Intermediate Calculations'!O146)-(4.2064*'Intermediate Calculations'!N146)+(0.6246*(-0.33+'BCI &amp; PEM Results'!C146))-(0.3358*('BCI &amp; PEM Results'!C146+'BCI &amp; PEM Results'!D146-0.65))+(0.9509*'Intermediate Calculations'!P146)+(0.06799*E146*'Data Entry'!K146*100)</f>
        <v>5.75330134</v>
      </c>
      <c r="S146" s="18">
        <f t="shared" si="14"/>
        <v>315.2296245235946</v>
      </c>
    </row>
    <row r="147" spans="1:19" ht="12.75">
      <c r="A147" s="39">
        <f>'Data Entry'!A147</f>
        <v>0</v>
      </c>
      <c r="B147" s="26">
        <v>0.1</v>
      </c>
      <c r="C147" s="31">
        <v>0.55</v>
      </c>
      <c r="D147" s="31" t="e">
        <f>1/'Data Entry'!B147</f>
        <v>#DIV/0!</v>
      </c>
      <c r="E147" s="31">
        <f>IF('Data Entry'!B147&gt;1,0.8,1)</f>
        <v>1</v>
      </c>
      <c r="F147" s="20">
        <f>B147*C147*'Data Entry'!J147</f>
        <v>0</v>
      </c>
      <c r="G147" s="25" t="e">
        <f t="shared" si="12"/>
        <v>#DIV/0!</v>
      </c>
      <c r="H147" s="25" t="e">
        <f t="shared" si="13"/>
        <v>#DIV/0!</v>
      </c>
      <c r="I147" s="25">
        <f>F147*E147*'Data Entry'!K147</f>
        <v>0</v>
      </c>
      <c r="J147" s="19">
        <f t="shared" si="10"/>
        <v>0</v>
      </c>
      <c r="K147" s="25">
        <f>F147*'Data Entry'!L147</f>
        <v>0</v>
      </c>
      <c r="L147" s="19">
        <f t="shared" si="11"/>
        <v>0</v>
      </c>
      <c r="M147" s="20">
        <f>IF(AND(1&lt;'Data Entry'!O147,16&gt;'Data Entry'!O147),0.6,IF(AND(15&lt;'Data Entry'!O147,31&gt;'Data Entry'!O147),0.5,IF(AND(30&lt;'Data Entry'!O147,61&gt;'Data Entry'!O147),0.4,IF(AND(60&lt;'Data Entry'!O147,121&gt;'Data Entry'!O147),0.3,IF(AND(120&lt;'Data Entry'!O147,241&gt;'Data Entry'!O147),0.2,IF(AND(240&lt;'Data Entry'!O147,481&gt;'Data Entry'!O147),0.1,0))))))</f>
        <v>0</v>
      </c>
      <c r="N147" s="16">
        <f>'BCI &amp; PEM Results'!B147</f>
        <v>0</v>
      </c>
      <c r="O147" s="16">
        <f>IF('Data Entry'!P147="y",1,0)</f>
        <v>0</v>
      </c>
      <c r="P147" s="16">
        <f>IF(AND('Data Entry'!B147=1,'Data Entry'!C147="y"),1,0)</f>
        <v>0</v>
      </c>
      <c r="Q147" s="16">
        <f>IF(AND('Data Entry'!B147=1,'Intermediate Calculations'!P147=0),1,0)</f>
        <v>0</v>
      </c>
      <c r="R147" s="16">
        <f>5.0606+(0.4076*(0.25*'BCI &amp; PEM Results'!H147+'BCI &amp; PEM Results'!N147))-(0.5275*'Intermediate Calculations'!O147)-(4.2064*'Intermediate Calculations'!N147)+(0.6246*(-0.33+'BCI &amp; PEM Results'!C147))-(0.3358*('BCI &amp; PEM Results'!C147+'BCI &amp; PEM Results'!D147-0.65))+(0.9509*'Intermediate Calculations'!P147)+(0.06799*E147*'Data Entry'!K147*100)</f>
        <v>5.75330134</v>
      </c>
      <c r="S147" s="18">
        <f t="shared" si="14"/>
        <v>315.2296245235946</v>
      </c>
    </row>
    <row r="148" spans="1:19" ht="12.75">
      <c r="A148" s="39">
        <f>'Data Entry'!A148</f>
        <v>0</v>
      </c>
      <c r="B148" s="26">
        <v>0.1</v>
      </c>
      <c r="C148" s="31">
        <v>0.55</v>
      </c>
      <c r="D148" s="31" t="e">
        <f>1/'Data Entry'!B148</f>
        <v>#DIV/0!</v>
      </c>
      <c r="E148" s="31">
        <f>IF('Data Entry'!B148&gt;1,0.8,1)</f>
        <v>1</v>
      </c>
      <c r="F148" s="20">
        <f>B148*C148*'Data Entry'!J148</f>
        <v>0</v>
      </c>
      <c r="G148" s="25" t="e">
        <f t="shared" si="12"/>
        <v>#DIV/0!</v>
      </c>
      <c r="H148" s="25" t="e">
        <f t="shared" si="13"/>
        <v>#DIV/0!</v>
      </c>
      <c r="I148" s="25">
        <f>F148*E148*'Data Entry'!K148</f>
        <v>0</v>
      </c>
      <c r="J148" s="19">
        <f t="shared" si="10"/>
        <v>0</v>
      </c>
      <c r="K148" s="25">
        <f>F148*'Data Entry'!L148</f>
        <v>0</v>
      </c>
      <c r="L148" s="19">
        <f t="shared" si="11"/>
        <v>0</v>
      </c>
      <c r="M148" s="20">
        <f>IF(AND(1&lt;'Data Entry'!O148,16&gt;'Data Entry'!O148),0.6,IF(AND(15&lt;'Data Entry'!O148,31&gt;'Data Entry'!O148),0.5,IF(AND(30&lt;'Data Entry'!O148,61&gt;'Data Entry'!O148),0.4,IF(AND(60&lt;'Data Entry'!O148,121&gt;'Data Entry'!O148),0.3,IF(AND(120&lt;'Data Entry'!O148,241&gt;'Data Entry'!O148),0.2,IF(AND(240&lt;'Data Entry'!O148,481&gt;'Data Entry'!O148),0.1,0))))))</f>
        <v>0</v>
      </c>
      <c r="N148" s="16">
        <f>'BCI &amp; PEM Results'!B148</f>
        <v>0</v>
      </c>
      <c r="O148" s="16">
        <f>IF('Data Entry'!P148="y",1,0)</f>
        <v>0</v>
      </c>
      <c r="P148" s="16">
        <f>IF(AND('Data Entry'!B148=1,'Data Entry'!C148="y"),1,0)</f>
        <v>0</v>
      </c>
      <c r="Q148" s="16">
        <f>IF(AND('Data Entry'!B148=1,'Intermediate Calculations'!P148=0),1,0)</f>
        <v>0</v>
      </c>
      <c r="R148" s="16">
        <f>5.0606+(0.4076*(0.25*'BCI &amp; PEM Results'!H148+'BCI &amp; PEM Results'!N148))-(0.5275*'Intermediate Calculations'!O148)-(4.2064*'Intermediate Calculations'!N148)+(0.6246*(-0.33+'BCI &amp; PEM Results'!C148))-(0.3358*('BCI &amp; PEM Results'!C148+'BCI &amp; PEM Results'!D148-0.65))+(0.9509*'Intermediate Calculations'!P148)+(0.06799*E148*'Data Entry'!K148*100)</f>
        <v>5.75330134</v>
      </c>
      <c r="S148" s="18">
        <f t="shared" si="14"/>
        <v>315.2296245235946</v>
      </c>
    </row>
    <row r="149" spans="1:19" ht="12.75">
      <c r="A149" s="39">
        <f>'Data Entry'!A149</f>
        <v>0</v>
      </c>
      <c r="B149" s="26">
        <v>0.1</v>
      </c>
      <c r="C149" s="31">
        <v>0.55</v>
      </c>
      <c r="D149" s="31" t="e">
        <f>1/'Data Entry'!B149</f>
        <v>#DIV/0!</v>
      </c>
      <c r="E149" s="31">
        <f>IF('Data Entry'!B149&gt;1,0.8,1)</f>
        <v>1</v>
      </c>
      <c r="F149" s="20">
        <f>B149*C149*'Data Entry'!J149</f>
        <v>0</v>
      </c>
      <c r="G149" s="25" t="e">
        <f t="shared" si="12"/>
        <v>#DIV/0!</v>
      </c>
      <c r="H149" s="25" t="e">
        <f t="shared" si="13"/>
        <v>#DIV/0!</v>
      </c>
      <c r="I149" s="25">
        <f>F149*E149*'Data Entry'!K149</f>
        <v>0</v>
      </c>
      <c r="J149" s="19">
        <f t="shared" si="10"/>
        <v>0</v>
      </c>
      <c r="K149" s="25">
        <f>F149*'Data Entry'!L149</f>
        <v>0</v>
      </c>
      <c r="L149" s="19">
        <f t="shared" si="11"/>
        <v>0</v>
      </c>
      <c r="M149" s="20">
        <f>IF(AND(1&lt;'Data Entry'!O149,16&gt;'Data Entry'!O149),0.6,IF(AND(15&lt;'Data Entry'!O149,31&gt;'Data Entry'!O149),0.5,IF(AND(30&lt;'Data Entry'!O149,61&gt;'Data Entry'!O149),0.4,IF(AND(60&lt;'Data Entry'!O149,121&gt;'Data Entry'!O149),0.3,IF(AND(120&lt;'Data Entry'!O149,241&gt;'Data Entry'!O149),0.2,IF(AND(240&lt;'Data Entry'!O149,481&gt;'Data Entry'!O149),0.1,0))))))</f>
        <v>0</v>
      </c>
      <c r="N149" s="16">
        <f>'BCI &amp; PEM Results'!B149</f>
        <v>0</v>
      </c>
      <c r="O149" s="16">
        <f>IF('Data Entry'!P149="y",1,0)</f>
        <v>0</v>
      </c>
      <c r="P149" s="16">
        <f>IF(AND('Data Entry'!B149=1,'Data Entry'!C149="y"),1,0)</f>
        <v>0</v>
      </c>
      <c r="Q149" s="16">
        <f>IF(AND('Data Entry'!B149=1,'Intermediate Calculations'!P149=0),1,0)</f>
        <v>0</v>
      </c>
      <c r="R149" s="16">
        <f>5.0606+(0.4076*(0.25*'BCI &amp; PEM Results'!H149+'BCI &amp; PEM Results'!N149))-(0.5275*'Intermediate Calculations'!O149)-(4.2064*'Intermediate Calculations'!N149)+(0.6246*(-0.33+'BCI &amp; PEM Results'!C149))-(0.3358*('BCI &amp; PEM Results'!C149+'BCI &amp; PEM Results'!D149-0.65))+(0.9509*'Intermediate Calculations'!P149)+(0.06799*E149*'Data Entry'!K149*100)</f>
        <v>5.75330134</v>
      </c>
      <c r="S149" s="18">
        <f t="shared" si="14"/>
        <v>315.2296245235946</v>
      </c>
    </row>
    <row r="150" spans="1:19" ht="12.75">
      <c r="A150" s="39">
        <f>'Data Entry'!A150</f>
        <v>0</v>
      </c>
      <c r="B150" s="26">
        <v>0.1</v>
      </c>
      <c r="C150" s="31">
        <v>0.55</v>
      </c>
      <c r="D150" s="31" t="e">
        <f>1/'Data Entry'!B150</f>
        <v>#DIV/0!</v>
      </c>
      <c r="E150" s="31">
        <f>IF('Data Entry'!B150&gt;1,0.8,1)</f>
        <v>1</v>
      </c>
      <c r="F150" s="20">
        <f>B150*C150*'Data Entry'!J150</f>
        <v>0</v>
      </c>
      <c r="G150" s="25" t="e">
        <f t="shared" si="12"/>
        <v>#DIV/0!</v>
      </c>
      <c r="H150" s="25" t="e">
        <f t="shared" si="13"/>
        <v>#DIV/0!</v>
      </c>
      <c r="I150" s="25">
        <f>F150*E150*'Data Entry'!K150</f>
        <v>0</v>
      </c>
      <c r="J150" s="19">
        <f t="shared" si="10"/>
        <v>0</v>
      </c>
      <c r="K150" s="25">
        <f>F150*'Data Entry'!L150</f>
        <v>0</v>
      </c>
      <c r="L150" s="19">
        <f t="shared" si="11"/>
        <v>0</v>
      </c>
      <c r="M150" s="20">
        <f>IF(AND(1&lt;'Data Entry'!O150,16&gt;'Data Entry'!O150),0.6,IF(AND(15&lt;'Data Entry'!O150,31&gt;'Data Entry'!O150),0.5,IF(AND(30&lt;'Data Entry'!O150,61&gt;'Data Entry'!O150),0.4,IF(AND(60&lt;'Data Entry'!O150,121&gt;'Data Entry'!O150),0.3,IF(AND(120&lt;'Data Entry'!O150,241&gt;'Data Entry'!O150),0.2,IF(AND(240&lt;'Data Entry'!O150,481&gt;'Data Entry'!O150),0.1,0))))))</f>
        <v>0</v>
      </c>
      <c r="N150" s="16">
        <f>'BCI &amp; PEM Results'!B150</f>
        <v>0</v>
      </c>
      <c r="O150" s="16">
        <f>IF('Data Entry'!P150="y",1,0)</f>
        <v>0</v>
      </c>
      <c r="P150" s="16">
        <f>IF(AND('Data Entry'!B150=1,'Data Entry'!C150="y"),1,0)</f>
        <v>0</v>
      </c>
      <c r="Q150" s="16">
        <f>IF(AND('Data Entry'!B150=1,'Intermediate Calculations'!P150=0),1,0)</f>
        <v>0</v>
      </c>
      <c r="R150" s="16">
        <f>5.0606+(0.4076*(0.25*'BCI &amp; PEM Results'!H150+'BCI &amp; PEM Results'!N150))-(0.5275*'Intermediate Calculations'!O150)-(4.2064*'Intermediate Calculations'!N150)+(0.6246*(-0.33+'BCI &amp; PEM Results'!C150))-(0.3358*('BCI &amp; PEM Results'!C150+'BCI &amp; PEM Results'!D150-0.65))+(0.9509*'Intermediate Calculations'!P150)+(0.06799*E150*'Data Entry'!K150*100)</f>
        <v>5.75330134</v>
      </c>
      <c r="S150" s="18">
        <f t="shared" si="14"/>
        <v>315.2296245235946</v>
      </c>
    </row>
    <row r="151" spans="1:19" ht="12.75">
      <c r="A151" s="39">
        <f>'Data Entry'!A151</f>
        <v>0</v>
      </c>
      <c r="B151" s="26">
        <v>0.1</v>
      </c>
      <c r="C151" s="31">
        <v>0.55</v>
      </c>
      <c r="D151" s="31" t="e">
        <f>1/'Data Entry'!B151</f>
        <v>#DIV/0!</v>
      </c>
      <c r="E151" s="31">
        <f>IF('Data Entry'!B151&gt;1,0.8,1)</f>
        <v>1</v>
      </c>
      <c r="F151" s="20">
        <f>B151*C151*'Data Entry'!J151</f>
        <v>0</v>
      </c>
      <c r="G151" s="25" t="e">
        <f t="shared" si="12"/>
        <v>#DIV/0!</v>
      </c>
      <c r="H151" s="25" t="e">
        <f t="shared" si="13"/>
        <v>#DIV/0!</v>
      </c>
      <c r="I151" s="25">
        <f>F151*E151*'Data Entry'!K151</f>
        <v>0</v>
      </c>
      <c r="J151" s="19">
        <f t="shared" si="10"/>
        <v>0</v>
      </c>
      <c r="K151" s="25">
        <f>F151*'Data Entry'!L151</f>
        <v>0</v>
      </c>
      <c r="L151" s="19">
        <f t="shared" si="11"/>
        <v>0</v>
      </c>
      <c r="M151" s="20">
        <f>IF(AND(1&lt;'Data Entry'!O151,16&gt;'Data Entry'!O151),0.6,IF(AND(15&lt;'Data Entry'!O151,31&gt;'Data Entry'!O151),0.5,IF(AND(30&lt;'Data Entry'!O151,61&gt;'Data Entry'!O151),0.4,IF(AND(60&lt;'Data Entry'!O151,121&gt;'Data Entry'!O151),0.3,IF(AND(120&lt;'Data Entry'!O151,241&gt;'Data Entry'!O151),0.2,IF(AND(240&lt;'Data Entry'!O151,481&gt;'Data Entry'!O151),0.1,0))))))</f>
        <v>0</v>
      </c>
      <c r="N151" s="16">
        <f>'BCI &amp; PEM Results'!B151</f>
        <v>0</v>
      </c>
      <c r="O151" s="16">
        <f>IF('Data Entry'!P151="y",1,0)</f>
        <v>0</v>
      </c>
      <c r="P151" s="16">
        <f>IF(AND('Data Entry'!B151=1,'Data Entry'!C151="y"),1,0)</f>
        <v>0</v>
      </c>
      <c r="Q151" s="16">
        <f>IF(AND('Data Entry'!B151=1,'Intermediate Calculations'!P151=0),1,0)</f>
        <v>0</v>
      </c>
      <c r="R151" s="16">
        <f>5.0606+(0.4076*(0.25*'BCI &amp; PEM Results'!H151+'BCI &amp; PEM Results'!N151))-(0.5275*'Intermediate Calculations'!O151)-(4.2064*'Intermediate Calculations'!N151)+(0.6246*(-0.33+'BCI &amp; PEM Results'!C151))-(0.3358*('BCI &amp; PEM Results'!C151+'BCI &amp; PEM Results'!D151-0.65))+(0.9509*'Intermediate Calculations'!P151)+(0.06799*E151*'Data Entry'!K151*100)</f>
        <v>5.75330134</v>
      </c>
      <c r="S151" s="18">
        <f t="shared" si="14"/>
        <v>315.2296245235946</v>
      </c>
    </row>
    <row r="152" spans="1:19" ht="12.75">
      <c r="A152" s="39">
        <f>'Data Entry'!A152</f>
        <v>0</v>
      </c>
      <c r="B152" s="26">
        <v>0.1</v>
      </c>
      <c r="C152" s="31">
        <v>0.55</v>
      </c>
      <c r="D152" s="31" t="e">
        <f>1/'Data Entry'!B152</f>
        <v>#DIV/0!</v>
      </c>
      <c r="E152" s="31">
        <f>IF('Data Entry'!B152&gt;1,0.8,1)</f>
        <v>1</v>
      </c>
      <c r="F152" s="20">
        <f>B152*C152*'Data Entry'!J152</f>
        <v>0</v>
      </c>
      <c r="G152" s="25" t="e">
        <f t="shared" si="12"/>
        <v>#DIV/0!</v>
      </c>
      <c r="H152" s="25" t="e">
        <f t="shared" si="13"/>
        <v>#DIV/0!</v>
      </c>
      <c r="I152" s="25">
        <f>F152*E152*'Data Entry'!K152</f>
        <v>0</v>
      </c>
      <c r="J152" s="19">
        <f t="shared" si="10"/>
        <v>0</v>
      </c>
      <c r="K152" s="25">
        <f>F152*'Data Entry'!L152</f>
        <v>0</v>
      </c>
      <c r="L152" s="19">
        <f t="shared" si="11"/>
        <v>0</v>
      </c>
      <c r="M152" s="20">
        <f>IF(AND(1&lt;'Data Entry'!O152,16&gt;'Data Entry'!O152),0.6,IF(AND(15&lt;'Data Entry'!O152,31&gt;'Data Entry'!O152),0.5,IF(AND(30&lt;'Data Entry'!O152,61&gt;'Data Entry'!O152),0.4,IF(AND(60&lt;'Data Entry'!O152,121&gt;'Data Entry'!O152),0.3,IF(AND(120&lt;'Data Entry'!O152,241&gt;'Data Entry'!O152),0.2,IF(AND(240&lt;'Data Entry'!O152,481&gt;'Data Entry'!O152),0.1,0))))))</f>
        <v>0</v>
      </c>
      <c r="N152" s="16">
        <f>'BCI &amp; PEM Results'!B152</f>
        <v>0</v>
      </c>
      <c r="O152" s="16">
        <f>IF('Data Entry'!P152="y",1,0)</f>
        <v>0</v>
      </c>
      <c r="P152" s="16">
        <f>IF(AND('Data Entry'!B152=1,'Data Entry'!C152="y"),1,0)</f>
        <v>0</v>
      </c>
      <c r="Q152" s="16">
        <f>IF(AND('Data Entry'!B152=1,'Intermediate Calculations'!P152=0),1,0)</f>
        <v>0</v>
      </c>
      <c r="R152" s="16">
        <f>5.0606+(0.4076*(0.25*'BCI &amp; PEM Results'!H152+'BCI &amp; PEM Results'!N152))-(0.5275*'Intermediate Calculations'!O152)-(4.2064*'Intermediate Calculations'!N152)+(0.6246*(-0.33+'BCI &amp; PEM Results'!C152))-(0.3358*('BCI &amp; PEM Results'!C152+'BCI &amp; PEM Results'!D152-0.65))+(0.9509*'Intermediate Calculations'!P152)+(0.06799*E152*'Data Entry'!K152*100)</f>
        <v>5.75330134</v>
      </c>
      <c r="S152" s="18">
        <f t="shared" si="14"/>
        <v>315.2296245235946</v>
      </c>
    </row>
    <row r="153" spans="1:19" ht="12.75">
      <c r="A153" s="39">
        <f>'Data Entry'!A153</f>
        <v>0</v>
      </c>
      <c r="B153" s="26">
        <v>0.1</v>
      </c>
      <c r="C153" s="31">
        <v>0.55</v>
      </c>
      <c r="D153" s="31" t="e">
        <f>1/'Data Entry'!B153</f>
        <v>#DIV/0!</v>
      </c>
      <c r="E153" s="31">
        <f>IF('Data Entry'!B153&gt;1,0.8,1)</f>
        <v>1</v>
      </c>
      <c r="F153" s="20">
        <f>B153*C153*'Data Entry'!J153</f>
        <v>0</v>
      </c>
      <c r="G153" s="25" t="e">
        <f t="shared" si="12"/>
        <v>#DIV/0!</v>
      </c>
      <c r="H153" s="25" t="e">
        <f t="shared" si="13"/>
        <v>#DIV/0!</v>
      </c>
      <c r="I153" s="25">
        <f>F153*E153*'Data Entry'!K153</f>
        <v>0</v>
      </c>
      <c r="J153" s="19">
        <f t="shared" si="10"/>
        <v>0</v>
      </c>
      <c r="K153" s="25">
        <f>F153*'Data Entry'!L153</f>
        <v>0</v>
      </c>
      <c r="L153" s="19">
        <f t="shared" si="11"/>
        <v>0</v>
      </c>
      <c r="M153" s="20">
        <f>IF(AND(1&lt;'Data Entry'!O153,16&gt;'Data Entry'!O153),0.6,IF(AND(15&lt;'Data Entry'!O153,31&gt;'Data Entry'!O153),0.5,IF(AND(30&lt;'Data Entry'!O153,61&gt;'Data Entry'!O153),0.4,IF(AND(60&lt;'Data Entry'!O153,121&gt;'Data Entry'!O153),0.3,IF(AND(120&lt;'Data Entry'!O153,241&gt;'Data Entry'!O153),0.2,IF(AND(240&lt;'Data Entry'!O153,481&gt;'Data Entry'!O153),0.1,0))))))</f>
        <v>0</v>
      </c>
      <c r="N153" s="16">
        <f>'BCI &amp; PEM Results'!B153</f>
        <v>0</v>
      </c>
      <c r="O153" s="16">
        <f>IF('Data Entry'!P153="y",1,0)</f>
        <v>0</v>
      </c>
      <c r="P153" s="16">
        <f>IF(AND('Data Entry'!B153=1,'Data Entry'!C153="y"),1,0)</f>
        <v>0</v>
      </c>
      <c r="Q153" s="16">
        <f>IF(AND('Data Entry'!B153=1,'Intermediate Calculations'!P153=0),1,0)</f>
        <v>0</v>
      </c>
      <c r="R153" s="16">
        <f>5.0606+(0.4076*(0.25*'BCI &amp; PEM Results'!H153+'BCI &amp; PEM Results'!N153))-(0.5275*'Intermediate Calculations'!O153)-(4.2064*'Intermediate Calculations'!N153)+(0.6246*(-0.33+'BCI &amp; PEM Results'!C153))-(0.3358*('BCI &amp; PEM Results'!C153+'BCI &amp; PEM Results'!D153-0.65))+(0.9509*'Intermediate Calculations'!P153)+(0.06799*E153*'Data Entry'!K153*100)</f>
        <v>5.75330134</v>
      </c>
      <c r="S153" s="18">
        <f t="shared" si="14"/>
        <v>315.2296245235946</v>
      </c>
    </row>
    <row r="154" spans="1:19" ht="12.75">
      <c r="A154" s="39">
        <f>'Data Entry'!A154</f>
        <v>0</v>
      </c>
      <c r="B154" s="26">
        <v>0.1</v>
      </c>
      <c r="C154" s="31">
        <v>0.55</v>
      </c>
      <c r="D154" s="31" t="e">
        <f>1/'Data Entry'!B154</f>
        <v>#DIV/0!</v>
      </c>
      <c r="E154" s="31">
        <f>IF('Data Entry'!B154&gt;1,0.8,1)</f>
        <v>1</v>
      </c>
      <c r="F154" s="20">
        <f>B154*C154*'Data Entry'!J154</f>
        <v>0</v>
      </c>
      <c r="G154" s="25" t="e">
        <f t="shared" si="12"/>
        <v>#DIV/0!</v>
      </c>
      <c r="H154" s="25" t="e">
        <f t="shared" si="13"/>
        <v>#DIV/0!</v>
      </c>
      <c r="I154" s="25">
        <f>F154*E154*'Data Entry'!K154</f>
        <v>0</v>
      </c>
      <c r="J154" s="19">
        <f t="shared" si="10"/>
        <v>0</v>
      </c>
      <c r="K154" s="25">
        <f>F154*'Data Entry'!L154</f>
        <v>0</v>
      </c>
      <c r="L154" s="19">
        <f t="shared" si="11"/>
        <v>0</v>
      </c>
      <c r="M154" s="20">
        <f>IF(AND(1&lt;'Data Entry'!O154,16&gt;'Data Entry'!O154),0.6,IF(AND(15&lt;'Data Entry'!O154,31&gt;'Data Entry'!O154),0.5,IF(AND(30&lt;'Data Entry'!O154,61&gt;'Data Entry'!O154),0.4,IF(AND(60&lt;'Data Entry'!O154,121&gt;'Data Entry'!O154),0.3,IF(AND(120&lt;'Data Entry'!O154,241&gt;'Data Entry'!O154),0.2,IF(AND(240&lt;'Data Entry'!O154,481&gt;'Data Entry'!O154),0.1,0))))))</f>
        <v>0</v>
      </c>
      <c r="N154" s="16">
        <f>'BCI &amp; PEM Results'!B154</f>
        <v>0</v>
      </c>
      <c r="O154" s="16">
        <f>IF('Data Entry'!P154="y",1,0)</f>
        <v>0</v>
      </c>
      <c r="P154" s="16">
        <f>IF(AND('Data Entry'!B154=1,'Data Entry'!C154="y"),1,0)</f>
        <v>0</v>
      </c>
      <c r="Q154" s="16">
        <f>IF(AND('Data Entry'!B154=1,'Intermediate Calculations'!P154=0),1,0)</f>
        <v>0</v>
      </c>
      <c r="R154" s="16">
        <f>5.0606+(0.4076*(0.25*'BCI &amp; PEM Results'!H154+'BCI &amp; PEM Results'!N154))-(0.5275*'Intermediate Calculations'!O154)-(4.2064*'Intermediate Calculations'!N154)+(0.6246*(-0.33+'BCI &amp; PEM Results'!C154))-(0.3358*('BCI &amp; PEM Results'!C154+'BCI &amp; PEM Results'!D154-0.65))+(0.9509*'Intermediate Calculations'!P154)+(0.06799*E154*'Data Entry'!K154*100)</f>
        <v>5.75330134</v>
      </c>
      <c r="S154" s="18">
        <f t="shared" si="14"/>
        <v>315.2296245235946</v>
      </c>
    </row>
    <row r="155" spans="1:19" ht="12.75">
      <c r="A155" s="39">
        <f>'Data Entry'!A155</f>
        <v>0</v>
      </c>
      <c r="B155" s="26">
        <v>0.1</v>
      </c>
      <c r="C155" s="31">
        <v>0.55</v>
      </c>
      <c r="D155" s="31" t="e">
        <f>1/'Data Entry'!B155</f>
        <v>#DIV/0!</v>
      </c>
      <c r="E155" s="31">
        <f>IF('Data Entry'!B155&gt;1,0.8,1)</f>
        <v>1</v>
      </c>
      <c r="F155" s="20">
        <f>B155*C155*'Data Entry'!J155</f>
        <v>0</v>
      </c>
      <c r="G155" s="25" t="e">
        <f t="shared" si="12"/>
        <v>#DIV/0!</v>
      </c>
      <c r="H155" s="25" t="e">
        <f t="shared" si="13"/>
        <v>#DIV/0!</v>
      </c>
      <c r="I155" s="25">
        <f>F155*E155*'Data Entry'!K155</f>
        <v>0</v>
      </c>
      <c r="J155" s="19">
        <f t="shared" si="10"/>
        <v>0</v>
      </c>
      <c r="K155" s="25">
        <f>F155*'Data Entry'!L155</f>
        <v>0</v>
      </c>
      <c r="L155" s="19">
        <f t="shared" si="11"/>
        <v>0</v>
      </c>
      <c r="M155" s="20">
        <f>IF(AND(1&lt;'Data Entry'!O155,16&gt;'Data Entry'!O155),0.6,IF(AND(15&lt;'Data Entry'!O155,31&gt;'Data Entry'!O155),0.5,IF(AND(30&lt;'Data Entry'!O155,61&gt;'Data Entry'!O155),0.4,IF(AND(60&lt;'Data Entry'!O155,121&gt;'Data Entry'!O155),0.3,IF(AND(120&lt;'Data Entry'!O155,241&gt;'Data Entry'!O155),0.2,IF(AND(240&lt;'Data Entry'!O155,481&gt;'Data Entry'!O155),0.1,0))))))</f>
        <v>0</v>
      </c>
      <c r="N155" s="16">
        <f>'BCI &amp; PEM Results'!B155</f>
        <v>0</v>
      </c>
      <c r="O155" s="16">
        <f>IF('Data Entry'!P155="y",1,0)</f>
        <v>0</v>
      </c>
      <c r="P155" s="16">
        <f>IF(AND('Data Entry'!B155=1,'Data Entry'!C155="y"),1,0)</f>
        <v>0</v>
      </c>
      <c r="Q155" s="16">
        <f>IF(AND('Data Entry'!B155=1,'Intermediate Calculations'!P155=0),1,0)</f>
        <v>0</v>
      </c>
      <c r="R155" s="16">
        <f>5.0606+(0.4076*(0.25*'BCI &amp; PEM Results'!H155+'BCI &amp; PEM Results'!N155))-(0.5275*'Intermediate Calculations'!O155)-(4.2064*'Intermediate Calculations'!N155)+(0.6246*(-0.33+'BCI &amp; PEM Results'!C155))-(0.3358*('BCI &amp; PEM Results'!C155+'BCI &amp; PEM Results'!D155-0.65))+(0.9509*'Intermediate Calculations'!P155)+(0.06799*E155*'Data Entry'!K155*100)</f>
        <v>5.75330134</v>
      </c>
      <c r="S155" s="18">
        <f t="shared" si="14"/>
        <v>315.2296245235946</v>
      </c>
    </row>
    <row r="156" spans="1:19" ht="12.75">
      <c r="A156" s="39">
        <f>'Data Entry'!A156</f>
        <v>0</v>
      </c>
      <c r="B156" s="26">
        <v>0.1</v>
      </c>
      <c r="C156" s="31">
        <v>0.55</v>
      </c>
      <c r="D156" s="31" t="e">
        <f>1/'Data Entry'!B156</f>
        <v>#DIV/0!</v>
      </c>
      <c r="E156" s="31">
        <f>IF('Data Entry'!B156&gt;1,0.8,1)</f>
        <v>1</v>
      </c>
      <c r="F156" s="20">
        <f>B156*C156*'Data Entry'!J156</f>
        <v>0</v>
      </c>
      <c r="G156" s="25" t="e">
        <f t="shared" si="12"/>
        <v>#DIV/0!</v>
      </c>
      <c r="H156" s="25" t="e">
        <f t="shared" si="13"/>
        <v>#DIV/0!</v>
      </c>
      <c r="I156" s="25">
        <f>F156*E156*'Data Entry'!K156</f>
        <v>0</v>
      </c>
      <c r="J156" s="19">
        <f t="shared" si="10"/>
        <v>0</v>
      </c>
      <c r="K156" s="25">
        <f>F156*'Data Entry'!L156</f>
        <v>0</v>
      </c>
      <c r="L156" s="19">
        <f t="shared" si="11"/>
        <v>0</v>
      </c>
      <c r="M156" s="20">
        <f>IF(AND(1&lt;'Data Entry'!O156,16&gt;'Data Entry'!O156),0.6,IF(AND(15&lt;'Data Entry'!O156,31&gt;'Data Entry'!O156),0.5,IF(AND(30&lt;'Data Entry'!O156,61&gt;'Data Entry'!O156),0.4,IF(AND(60&lt;'Data Entry'!O156,121&gt;'Data Entry'!O156),0.3,IF(AND(120&lt;'Data Entry'!O156,241&gt;'Data Entry'!O156),0.2,IF(AND(240&lt;'Data Entry'!O156,481&gt;'Data Entry'!O156),0.1,0))))))</f>
        <v>0</v>
      </c>
      <c r="N156" s="16">
        <f>'BCI &amp; PEM Results'!B156</f>
        <v>0</v>
      </c>
      <c r="O156" s="16">
        <f>IF('Data Entry'!P156="y",1,0)</f>
        <v>0</v>
      </c>
      <c r="P156" s="16">
        <f>IF(AND('Data Entry'!B156=1,'Data Entry'!C156="y"),1,0)</f>
        <v>0</v>
      </c>
      <c r="Q156" s="16">
        <f>IF(AND('Data Entry'!B156=1,'Intermediate Calculations'!P156=0),1,0)</f>
        <v>0</v>
      </c>
      <c r="R156" s="16">
        <f>5.0606+(0.4076*(0.25*'BCI &amp; PEM Results'!H156+'BCI &amp; PEM Results'!N156))-(0.5275*'Intermediate Calculations'!O156)-(4.2064*'Intermediate Calculations'!N156)+(0.6246*(-0.33+'BCI &amp; PEM Results'!C156))-(0.3358*('BCI &amp; PEM Results'!C156+'BCI &amp; PEM Results'!D156-0.65))+(0.9509*'Intermediate Calculations'!P156)+(0.06799*E156*'Data Entry'!K156*100)</f>
        <v>5.75330134</v>
      </c>
      <c r="S156" s="18">
        <f t="shared" si="14"/>
        <v>315.2296245235946</v>
      </c>
    </row>
    <row r="157" spans="1:19" ht="12.75">
      <c r="A157" s="39">
        <f>'Data Entry'!A157</f>
        <v>0</v>
      </c>
      <c r="B157" s="26">
        <v>0.1</v>
      </c>
      <c r="C157" s="31">
        <v>0.55</v>
      </c>
      <c r="D157" s="31" t="e">
        <f>1/'Data Entry'!B157</f>
        <v>#DIV/0!</v>
      </c>
      <c r="E157" s="31">
        <f>IF('Data Entry'!B157&gt;1,0.8,1)</f>
        <v>1</v>
      </c>
      <c r="F157" s="20">
        <f>B157*C157*'Data Entry'!J157</f>
        <v>0</v>
      </c>
      <c r="G157" s="25" t="e">
        <f t="shared" si="12"/>
        <v>#DIV/0!</v>
      </c>
      <c r="H157" s="25" t="e">
        <f t="shared" si="13"/>
        <v>#DIV/0!</v>
      </c>
      <c r="I157" s="25">
        <f>F157*E157*'Data Entry'!K157</f>
        <v>0</v>
      </c>
      <c r="J157" s="19">
        <f t="shared" si="10"/>
        <v>0</v>
      </c>
      <c r="K157" s="25">
        <f>F157*'Data Entry'!L157</f>
        <v>0</v>
      </c>
      <c r="L157" s="19">
        <f t="shared" si="11"/>
        <v>0</v>
      </c>
      <c r="M157" s="20">
        <f>IF(AND(1&lt;'Data Entry'!O157,16&gt;'Data Entry'!O157),0.6,IF(AND(15&lt;'Data Entry'!O157,31&gt;'Data Entry'!O157),0.5,IF(AND(30&lt;'Data Entry'!O157,61&gt;'Data Entry'!O157),0.4,IF(AND(60&lt;'Data Entry'!O157,121&gt;'Data Entry'!O157),0.3,IF(AND(120&lt;'Data Entry'!O157,241&gt;'Data Entry'!O157),0.2,IF(AND(240&lt;'Data Entry'!O157,481&gt;'Data Entry'!O157),0.1,0))))))</f>
        <v>0</v>
      </c>
      <c r="N157" s="16">
        <f>'BCI &amp; PEM Results'!B157</f>
        <v>0</v>
      </c>
      <c r="O157" s="16">
        <f>IF('Data Entry'!P157="y",1,0)</f>
        <v>0</v>
      </c>
      <c r="P157" s="16">
        <f>IF(AND('Data Entry'!B157=1,'Data Entry'!C157="y"),1,0)</f>
        <v>0</v>
      </c>
      <c r="Q157" s="16">
        <f>IF(AND('Data Entry'!B157=1,'Intermediate Calculations'!P157=0),1,0)</f>
        <v>0</v>
      </c>
      <c r="R157" s="16">
        <f>5.0606+(0.4076*(0.25*'BCI &amp; PEM Results'!H157+'BCI &amp; PEM Results'!N157))-(0.5275*'Intermediate Calculations'!O157)-(4.2064*'Intermediate Calculations'!N157)+(0.6246*(-0.33+'BCI &amp; PEM Results'!C157))-(0.3358*('BCI &amp; PEM Results'!C157+'BCI &amp; PEM Results'!D157-0.65))+(0.9509*'Intermediate Calculations'!P157)+(0.06799*E157*'Data Entry'!K157*100)</f>
        <v>5.75330134</v>
      </c>
      <c r="S157" s="18">
        <f t="shared" si="14"/>
        <v>315.2296245235946</v>
      </c>
    </row>
    <row r="158" spans="1:19" ht="12.75">
      <c r="A158" s="39">
        <f>'Data Entry'!A158</f>
        <v>0</v>
      </c>
      <c r="B158" s="26">
        <v>0.1</v>
      </c>
      <c r="C158" s="31">
        <v>0.55</v>
      </c>
      <c r="D158" s="31" t="e">
        <f>1/'Data Entry'!B158</f>
        <v>#DIV/0!</v>
      </c>
      <c r="E158" s="31">
        <f>IF('Data Entry'!B158&gt;1,0.8,1)</f>
        <v>1</v>
      </c>
      <c r="F158" s="20">
        <f>B158*C158*'Data Entry'!J158</f>
        <v>0</v>
      </c>
      <c r="G158" s="25" t="e">
        <f t="shared" si="12"/>
        <v>#DIV/0!</v>
      </c>
      <c r="H158" s="25" t="e">
        <f t="shared" si="13"/>
        <v>#DIV/0!</v>
      </c>
      <c r="I158" s="25">
        <f>F158*E158*'Data Entry'!K158</f>
        <v>0</v>
      </c>
      <c r="J158" s="19">
        <f t="shared" si="10"/>
        <v>0</v>
      </c>
      <c r="K158" s="25">
        <f>F158*'Data Entry'!L158</f>
        <v>0</v>
      </c>
      <c r="L158" s="19">
        <f t="shared" si="11"/>
        <v>0</v>
      </c>
      <c r="M158" s="20">
        <f>IF(AND(1&lt;'Data Entry'!O158,16&gt;'Data Entry'!O158),0.6,IF(AND(15&lt;'Data Entry'!O158,31&gt;'Data Entry'!O158),0.5,IF(AND(30&lt;'Data Entry'!O158,61&gt;'Data Entry'!O158),0.4,IF(AND(60&lt;'Data Entry'!O158,121&gt;'Data Entry'!O158),0.3,IF(AND(120&lt;'Data Entry'!O158,241&gt;'Data Entry'!O158),0.2,IF(AND(240&lt;'Data Entry'!O158,481&gt;'Data Entry'!O158),0.1,0))))))</f>
        <v>0</v>
      </c>
      <c r="N158" s="16">
        <f>'BCI &amp; PEM Results'!B158</f>
        <v>0</v>
      </c>
      <c r="O158" s="16">
        <f>IF('Data Entry'!P158="y",1,0)</f>
        <v>0</v>
      </c>
      <c r="P158" s="16">
        <f>IF(AND('Data Entry'!B158=1,'Data Entry'!C158="y"),1,0)</f>
        <v>0</v>
      </c>
      <c r="Q158" s="16">
        <f>IF(AND('Data Entry'!B158=1,'Intermediate Calculations'!P158=0),1,0)</f>
        <v>0</v>
      </c>
      <c r="R158" s="16">
        <f>5.0606+(0.4076*(0.25*'BCI &amp; PEM Results'!H158+'BCI &amp; PEM Results'!N158))-(0.5275*'Intermediate Calculations'!O158)-(4.2064*'Intermediate Calculations'!N158)+(0.6246*(-0.33+'BCI &amp; PEM Results'!C158))-(0.3358*('BCI &amp; PEM Results'!C158+'BCI &amp; PEM Results'!D158-0.65))+(0.9509*'Intermediate Calculations'!P158)+(0.06799*E158*'Data Entry'!K158*100)</f>
        <v>5.75330134</v>
      </c>
      <c r="S158" s="18">
        <f t="shared" si="14"/>
        <v>315.2296245235946</v>
      </c>
    </row>
    <row r="159" spans="1:19" ht="12.75">
      <c r="A159" s="39">
        <f>'Data Entry'!A159</f>
        <v>0</v>
      </c>
      <c r="B159" s="26">
        <v>0.1</v>
      </c>
      <c r="C159" s="31">
        <v>0.55</v>
      </c>
      <c r="D159" s="31" t="e">
        <f>1/'Data Entry'!B159</f>
        <v>#DIV/0!</v>
      </c>
      <c r="E159" s="31">
        <f>IF('Data Entry'!B159&gt;1,0.8,1)</f>
        <v>1</v>
      </c>
      <c r="F159" s="20">
        <f>B159*C159*'Data Entry'!J159</f>
        <v>0</v>
      </c>
      <c r="G159" s="25" t="e">
        <f t="shared" si="12"/>
        <v>#DIV/0!</v>
      </c>
      <c r="H159" s="25" t="e">
        <f t="shared" si="13"/>
        <v>#DIV/0!</v>
      </c>
      <c r="I159" s="25">
        <f>F159*E159*'Data Entry'!K159</f>
        <v>0</v>
      </c>
      <c r="J159" s="19">
        <f t="shared" si="10"/>
        <v>0</v>
      </c>
      <c r="K159" s="25">
        <f>F159*'Data Entry'!L159</f>
        <v>0</v>
      </c>
      <c r="L159" s="19">
        <f t="shared" si="11"/>
        <v>0</v>
      </c>
      <c r="M159" s="20">
        <f>IF(AND(1&lt;'Data Entry'!O159,16&gt;'Data Entry'!O159),0.6,IF(AND(15&lt;'Data Entry'!O159,31&gt;'Data Entry'!O159),0.5,IF(AND(30&lt;'Data Entry'!O159,61&gt;'Data Entry'!O159),0.4,IF(AND(60&lt;'Data Entry'!O159,121&gt;'Data Entry'!O159),0.3,IF(AND(120&lt;'Data Entry'!O159,241&gt;'Data Entry'!O159),0.2,IF(AND(240&lt;'Data Entry'!O159,481&gt;'Data Entry'!O159),0.1,0))))))</f>
        <v>0</v>
      </c>
      <c r="N159" s="16">
        <f>'BCI &amp; PEM Results'!B159</f>
        <v>0</v>
      </c>
      <c r="O159" s="16">
        <f>IF('Data Entry'!P159="y",1,0)</f>
        <v>0</v>
      </c>
      <c r="P159" s="16">
        <f>IF(AND('Data Entry'!B159=1,'Data Entry'!C159="y"),1,0)</f>
        <v>0</v>
      </c>
      <c r="Q159" s="16">
        <f>IF(AND('Data Entry'!B159=1,'Intermediate Calculations'!P159=0),1,0)</f>
        <v>0</v>
      </c>
      <c r="R159" s="16">
        <f>5.0606+(0.4076*(0.25*'BCI &amp; PEM Results'!H159+'BCI &amp; PEM Results'!N159))-(0.5275*'Intermediate Calculations'!O159)-(4.2064*'Intermediate Calculations'!N159)+(0.6246*(-0.33+'BCI &amp; PEM Results'!C159))-(0.3358*('BCI &amp; PEM Results'!C159+'BCI &amp; PEM Results'!D159-0.65))+(0.9509*'Intermediate Calculations'!P159)+(0.06799*E159*'Data Entry'!K159*100)</f>
        <v>5.75330134</v>
      </c>
      <c r="S159" s="18">
        <f t="shared" si="14"/>
        <v>315.2296245235946</v>
      </c>
    </row>
    <row r="160" spans="1:19" ht="12.75">
      <c r="A160" s="39">
        <f>'Data Entry'!A160</f>
        <v>0</v>
      </c>
      <c r="B160" s="26">
        <v>0.1</v>
      </c>
      <c r="C160" s="31">
        <v>0.55</v>
      </c>
      <c r="D160" s="31" t="e">
        <f>1/'Data Entry'!B160</f>
        <v>#DIV/0!</v>
      </c>
      <c r="E160" s="31">
        <f>IF('Data Entry'!B160&gt;1,0.8,1)</f>
        <v>1</v>
      </c>
      <c r="F160" s="20">
        <f>B160*C160*'Data Entry'!J160</f>
        <v>0</v>
      </c>
      <c r="G160" s="25" t="e">
        <f t="shared" si="12"/>
        <v>#DIV/0!</v>
      </c>
      <c r="H160" s="25" t="e">
        <f t="shared" si="13"/>
        <v>#DIV/0!</v>
      </c>
      <c r="I160" s="25">
        <f>F160*E160*'Data Entry'!K160</f>
        <v>0</v>
      </c>
      <c r="J160" s="19">
        <f t="shared" si="10"/>
        <v>0</v>
      </c>
      <c r="K160" s="25">
        <f>F160*'Data Entry'!L160</f>
        <v>0</v>
      </c>
      <c r="L160" s="19">
        <f t="shared" si="11"/>
        <v>0</v>
      </c>
      <c r="M160" s="20">
        <f>IF(AND(1&lt;'Data Entry'!O160,16&gt;'Data Entry'!O160),0.6,IF(AND(15&lt;'Data Entry'!O160,31&gt;'Data Entry'!O160),0.5,IF(AND(30&lt;'Data Entry'!O160,61&gt;'Data Entry'!O160),0.4,IF(AND(60&lt;'Data Entry'!O160,121&gt;'Data Entry'!O160),0.3,IF(AND(120&lt;'Data Entry'!O160,241&gt;'Data Entry'!O160),0.2,IF(AND(240&lt;'Data Entry'!O160,481&gt;'Data Entry'!O160),0.1,0))))))</f>
        <v>0</v>
      </c>
      <c r="N160" s="16">
        <f>'BCI &amp; PEM Results'!B160</f>
        <v>0</v>
      </c>
      <c r="O160" s="16">
        <f>IF('Data Entry'!P160="y",1,0)</f>
        <v>0</v>
      </c>
      <c r="P160" s="16">
        <f>IF(AND('Data Entry'!B160=1,'Data Entry'!C160="y"),1,0)</f>
        <v>0</v>
      </c>
      <c r="Q160" s="16">
        <f>IF(AND('Data Entry'!B160=1,'Intermediate Calculations'!P160=0),1,0)</f>
        <v>0</v>
      </c>
      <c r="R160" s="16">
        <f>5.0606+(0.4076*(0.25*'BCI &amp; PEM Results'!H160+'BCI &amp; PEM Results'!N160))-(0.5275*'Intermediate Calculations'!O160)-(4.2064*'Intermediate Calculations'!N160)+(0.6246*(-0.33+'BCI &amp; PEM Results'!C160))-(0.3358*('BCI &amp; PEM Results'!C160+'BCI &amp; PEM Results'!D160-0.65))+(0.9509*'Intermediate Calculations'!P160)+(0.06799*E160*'Data Entry'!K160*100)</f>
        <v>5.75330134</v>
      </c>
      <c r="S160" s="18">
        <f t="shared" si="14"/>
        <v>315.2296245235946</v>
      </c>
    </row>
    <row r="161" spans="1:19" ht="12.75">
      <c r="A161" s="39">
        <f>'Data Entry'!A161</f>
        <v>0</v>
      </c>
      <c r="B161" s="26">
        <v>0.1</v>
      </c>
      <c r="C161" s="31">
        <v>0.55</v>
      </c>
      <c r="D161" s="31" t="e">
        <f>1/'Data Entry'!B161</f>
        <v>#DIV/0!</v>
      </c>
      <c r="E161" s="31">
        <f>IF('Data Entry'!B161&gt;1,0.8,1)</f>
        <v>1</v>
      </c>
      <c r="F161" s="20">
        <f>B161*C161*'Data Entry'!J161</f>
        <v>0</v>
      </c>
      <c r="G161" s="25" t="e">
        <f t="shared" si="12"/>
        <v>#DIV/0!</v>
      </c>
      <c r="H161" s="25" t="e">
        <f t="shared" si="13"/>
        <v>#DIV/0!</v>
      </c>
      <c r="I161" s="25">
        <f>F161*E161*'Data Entry'!K161</f>
        <v>0</v>
      </c>
      <c r="J161" s="19">
        <f t="shared" si="10"/>
        <v>0</v>
      </c>
      <c r="K161" s="25">
        <f>F161*'Data Entry'!L161</f>
        <v>0</v>
      </c>
      <c r="L161" s="19">
        <f t="shared" si="11"/>
        <v>0</v>
      </c>
      <c r="M161" s="20">
        <f>IF(AND(1&lt;'Data Entry'!O161,16&gt;'Data Entry'!O161),0.6,IF(AND(15&lt;'Data Entry'!O161,31&gt;'Data Entry'!O161),0.5,IF(AND(30&lt;'Data Entry'!O161,61&gt;'Data Entry'!O161),0.4,IF(AND(60&lt;'Data Entry'!O161,121&gt;'Data Entry'!O161),0.3,IF(AND(120&lt;'Data Entry'!O161,241&gt;'Data Entry'!O161),0.2,IF(AND(240&lt;'Data Entry'!O161,481&gt;'Data Entry'!O161),0.1,0))))))</f>
        <v>0</v>
      </c>
      <c r="N161" s="16">
        <f>'BCI &amp; PEM Results'!B161</f>
        <v>0</v>
      </c>
      <c r="O161" s="16">
        <f>IF('Data Entry'!P161="y",1,0)</f>
        <v>0</v>
      </c>
      <c r="P161" s="16">
        <f>IF(AND('Data Entry'!B161=1,'Data Entry'!C161="y"),1,0)</f>
        <v>0</v>
      </c>
      <c r="Q161" s="16">
        <f>IF(AND('Data Entry'!B161=1,'Intermediate Calculations'!P161=0),1,0)</f>
        <v>0</v>
      </c>
      <c r="R161" s="16">
        <f>5.0606+(0.4076*(0.25*'BCI &amp; PEM Results'!H161+'BCI &amp; PEM Results'!N161))-(0.5275*'Intermediate Calculations'!O161)-(4.2064*'Intermediate Calculations'!N161)+(0.6246*(-0.33+'BCI &amp; PEM Results'!C161))-(0.3358*('BCI &amp; PEM Results'!C161+'BCI &amp; PEM Results'!D161-0.65))+(0.9509*'Intermediate Calculations'!P161)+(0.06799*E161*'Data Entry'!K161*100)</f>
        <v>5.75330134</v>
      </c>
      <c r="S161" s="18">
        <f t="shared" si="14"/>
        <v>315.2296245235946</v>
      </c>
    </row>
    <row r="162" spans="1:19" ht="12.75">
      <c r="A162" s="39">
        <f>'Data Entry'!A162</f>
        <v>0</v>
      </c>
      <c r="B162" s="26">
        <v>0.1</v>
      </c>
      <c r="C162" s="31">
        <v>0.55</v>
      </c>
      <c r="D162" s="31" t="e">
        <f>1/'Data Entry'!B162</f>
        <v>#DIV/0!</v>
      </c>
      <c r="E162" s="31">
        <f>IF('Data Entry'!B162&gt;1,0.8,1)</f>
        <v>1</v>
      </c>
      <c r="F162" s="20">
        <f>B162*C162*'Data Entry'!J162</f>
        <v>0</v>
      </c>
      <c r="G162" s="25" t="e">
        <f t="shared" si="12"/>
        <v>#DIV/0!</v>
      </c>
      <c r="H162" s="25" t="e">
        <f t="shared" si="13"/>
        <v>#DIV/0!</v>
      </c>
      <c r="I162" s="25">
        <f>F162*E162*'Data Entry'!K162</f>
        <v>0</v>
      </c>
      <c r="J162" s="19">
        <f t="shared" si="10"/>
        <v>0</v>
      </c>
      <c r="K162" s="25">
        <f>F162*'Data Entry'!L162</f>
        <v>0</v>
      </c>
      <c r="L162" s="19">
        <f t="shared" si="11"/>
        <v>0</v>
      </c>
      <c r="M162" s="20">
        <f>IF(AND(1&lt;'Data Entry'!O162,16&gt;'Data Entry'!O162),0.6,IF(AND(15&lt;'Data Entry'!O162,31&gt;'Data Entry'!O162),0.5,IF(AND(30&lt;'Data Entry'!O162,61&gt;'Data Entry'!O162),0.4,IF(AND(60&lt;'Data Entry'!O162,121&gt;'Data Entry'!O162),0.3,IF(AND(120&lt;'Data Entry'!O162,241&gt;'Data Entry'!O162),0.2,IF(AND(240&lt;'Data Entry'!O162,481&gt;'Data Entry'!O162),0.1,0))))))</f>
        <v>0</v>
      </c>
      <c r="N162" s="16">
        <f>'BCI &amp; PEM Results'!B162</f>
        <v>0</v>
      </c>
      <c r="O162" s="16">
        <f>IF('Data Entry'!P162="y",1,0)</f>
        <v>0</v>
      </c>
      <c r="P162" s="16">
        <f>IF(AND('Data Entry'!B162=1,'Data Entry'!C162="y"),1,0)</f>
        <v>0</v>
      </c>
      <c r="Q162" s="16">
        <f>IF(AND('Data Entry'!B162=1,'Intermediate Calculations'!P162=0),1,0)</f>
        <v>0</v>
      </c>
      <c r="R162" s="16">
        <f>5.0606+(0.4076*(0.25*'BCI &amp; PEM Results'!H162+'BCI &amp; PEM Results'!N162))-(0.5275*'Intermediate Calculations'!O162)-(4.2064*'Intermediate Calculations'!N162)+(0.6246*(-0.33+'BCI &amp; PEM Results'!C162))-(0.3358*('BCI &amp; PEM Results'!C162+'BCI &amp; PEM Results'!D162-0.65))+(0.9509*'Intermediate Calculations'!P162)+(0.06799*E162*'Data Entry'!K162*100)</f>
        <v>5.75330134</v>
      </c>
      <c r="S162" s="18">
        <f t="shared" si="14"/>
        <v>315.2296245235946</v>
      </c>
    </row>
    <row r="163" spans="1:19" ht="12.75">
      <c r="A163" s="39">
        <f>'Data Entry'!A163</f>
        <v>0</v>
      </c>
      <c r="B163" s="26">
        <v>0.1</v>
      </c>
      <c r="C163" s="31">
        <v>0.55</v>
      </c>
      <c r="D163" s="31" t="e">
        <f>1/'Data Entry'!B163</f>
        <v>#DIV/0!</v>
      </c>
      <c r="E163" s="31">
        <f>IF('Data Entry'!B163&gt;1,0.8,1)</f>
        <v>1</v>
      </c>
      <c r="F163" s="20">
        <f>B163*C163*'Data Entry'!J163</f>
        <v>0</v>
      </c>
      <c r="G163" s="25" t="e">
        <f t="shared" si="12"/>
        <v>#DIV/0!</v>
      </c>
      <c r="H163" s="25" t="e">
        <f t="shared" si="13"/>
        <v>#DIV/0!</v>
      </c>
      <c r="I163" s="25">
        <f>F163*E163*'Data Entry'!K163</f>
        <v>0</v>
      </c>
      <c r="J163" s="19">
        <f t="shared" si="10"/>
        <v>0</v>
      </c>
      <c r="K163" s="25">
        <f>F163*'Data Entry'!L163</f>
        <v>0</v>
      </c>
      <c r="L163" s="19">
        <f t="shared" si="11"/>
        <v>0</v>
      </c>
      <c r="M163" s="20">
        <f>IF(AND(1&lt;'Data Entry'!O163,16&gt;'Data Entry'!O163),0.6,IF(AND(15&lt;'Data Entry'!O163,31&gt;'Data Entry'!O163),0.5,IF(AND(30&lt;'Data Entry'!O163,61&gt;'Data Entry'!O163),0.4,IF(AND(60&lt;'Data Entry'!O163,121&gt;'Data Entry'!O163),0.3,IF(AND(120&lt;'Data Entry'!O163,241&gt;'Data Entry'!O163),0.2,IF(AND(240&lt;'Data Entry'!O163,481&gt;'Data Entry'!O163),0.1,0))))))</f>
        <v>0</v>
      </c>
      <c r="N163" s="16">
        <f>'BCI &amp; PEM Results'!B163</f>
        <v>0</v>
      </c>
      <c r="O163" s="16">
        <f>IF('Data Entry'!P163="y",1,0)</f>
        <v>0</v>
      </c>
      <c r="P163" s="16">
        <f>IF(AND('Data Entry'!B163=1,'Data Entry'!C163="y"),1,0)</f>
        <v>0</v>
      </c>
      <c r="Q163" s="16">
        <f>IF(AND('Data Entry'!B163=1,'Intermediate Calculations'!P163=0),1,0)</f>
        <v>0</v>
      </c>
      <c r="R163" s="16">
        <f>5.0606+(0.4076*(0.25*'BCI &amp; PEM Results'!H163+'BCI &amp; PEM Results'!N163))-(0.5275*'Intermediate Calculations'!O163)-(4.2064*'Intermediate Calculations'!N163)+(0.6246*(-0.33+'BCI &amp; PEM Results'!C163))-(0.3358*('BCI &amp; PEM Results'!C163+'BCI &amp; PEM Results'!D163-0.65))+(0.9509*'Intermediate Calculations'!P163)+(0.06799*E163*'Data Entry'!K163*100)</f>
        <v>5.75330134</v>
      </c>
      <c r="S163" s="18">
        <f t="shared" si="14"/>
        <v>315.2296245235946</v>
      </c>
    </row>
    <row r="164" spans="1:19" ht="12.75">
      <c r="A164" s="39">
        <f>'Data Entry'!A164</f>
        <v>0</v>
      </c>
      <c r="B164" s="26">
        <v>0.1</v>
      </c>
      <c r="C164" s="31">
        <v>0.55</v>
      </c>
      <c r="D164" s="31" t="e">
        <f>1/'Data Entry'!B164</f>
        <v>#DIV/0!</v>
      </c>
      <c r="E164" s="31">
        <f>IF('Data Entry'!B164&gt;1,0.8,1)</f>
        <v>1</v>
      </c>
      <c r="F164" s="20">
        <f>B164*C164*'Data Entry'!J164</f>
        <v>0</v>
      </c>
      <c r="G164" s="25" t="e">
        <f t="shared" si="12"/>
        <v>#DIV/0!</v>
      </c>
      <c r="H164" s="25" t="e">
        <f t="shared" si="13"/>
        <v>#DIV/0!</v>
      </c>
      <c r="I164" s="25">
        <f>F164*E164*'Data Entry'!K164</f>
        <v>0</v>
      </c>
      <c r="J164" s="19">
        <f t="shared" si="10"/>
        <v>0</v>
      </c>
      <c r="K164" s="25">
        <f>F164*'Data Entry'!L164</f>
        <v>0</v>
      </c>
      <c r="L164" s="19">
        <f t="shared" si="11"/>
        <v>0</v>
      </c>
      <c r="M164" s="20">
        <f>IF(AND(1&lt;'Data Entry'!O164,16&gt;'Data Entry'!O164),0.6,IF(AND(15&lt;'Data Entry'!O164,31&gt;'Data Entry'!O164),0.5,IF(AND(30&lt;'Data Entry'!O164,61&gt;'Data Entry'!O164),0.4,IF(AND(60&lt;'Data Entry'!O164,121&gt;'Data Entry'!O164),0.3,IF(AND(120&lt;'Data Entry'!O164,241&gt;'Data Entry'!O164),0.2,IF(AND(240&lt;'Data Entry'!O164,481&gt;'Data Entry'!O164),0.1,0))))))</f>
        <v>0</v>
      </c>
      <c r="N164" s="16">
        <f>'BCI &amp; PEM Results'!B164</f>
        <v>0</v>
      </c>
      <c r="O164" s="16">
        <f>IF('Data Entry'!P164="y",1,0)</f>
        <v>0</v>
      </c>
      <c r="P164" s="16">
        <f>IF(AND('Data Entry'!B164=1,'Data Entry'!C164="y"),1,0)</f>
        <v>0</v>
      </c>
      <c r="Q164" s="16">
        <f>IF(AND('Data Entry'!B164=1,'Intermediate Calculations'!P164=0),1,0)</f>
        <v>0</v>
      </c>
      <c r="R164" s="16">
        <f>5.0606+(0.4076*(0.25*'BCI &amp; PEM Results'!H164+'BCI &amp; PEM Results'!N164))-(0.5275*'Intermediate Calculations'!O164)-(4.2064*'Intermediate Calculations'!N164)+(0.6246*(-0.33+'BCI &amp; PEM Results'!C164))-(0.3358*('BCI &amp; PEM Results'!C164+'BCI &amp; PEM Results'!D164-0.65))+(0.9509*'Intermediate Calculations'!P164)+(0.06799*E164*'Data Entry'!K164*100)</f>
        <v>5.75330134</v>
      </c>
      <c r="S164" s="18">
        <f t="shared" si="14"/>
        <v>315.2296245235946</v>
      </c>
    </row>
    <row r="165" spans="1:19" ht="12.75">
      <c r="A165" s="39">
        <f>'Data Entry'!A165</f>
        <v>0</v>
      </c>
      <c r="B165" s="26">
        <v>0.1</v>
      </c>
      <c r="C165" s="31">
        <v>0.55</v>
      </c>
      <c r="D165" s="31" t="e">
        <f>1/'Data Entry'!B165</f>
        <v>#DIV/0!</v>
      </c>
      <c r="E165" s="31">
        <f>IF('Data Entry'!B165&gt;1,0.8,1)</f>
        <v>1</v>
      </c>
      <c r="F165" s="20">
        <f>B165*C165*'Data Entry'!J165</f>
        <v>0</v>
      </c>
      <c r="G165" s="25" t="e">
        <f t="shared" si="12"/>
        <v>#DIV/0!</v>
      </c>
      <c r="H165" s="25" t="e">
        <f t="shared" si="13"/>
        <v>#DIV/0!</v>
      </c>
      <c r="I165" s="25">
        <f>F165*E165*'Data Entry'!K165</f>
        <v>0</v>
      </c>
      <c r="J165" s="19">
        <f t="shared" si="10"/>
        <v>0</v>
      </c>
      <c r="K165" s="25">
        <f>F165*'Data Entry'!L165</f>
        <v>0</v>
      </c>
      <c r="L165" s="19">
        <f t="shared" si="11"/>
        <v>0</v>
      </c>
      <c r="M165" s="20">
        <f>IF(AND(1&lt;'Data Entry'!O165,16&gt;'Data Entry'!O165),0.6,IF(AND(15&lt;'Data Entry'!O165,31&gt;'Data Entry'!O165),0.5,IF(AND(30&lt;'Data Entry'!O165,61&gt;'Data Entry'!O165),0.4,IF(AND(60&lt;'Data Entry'!O165,121&gt;'Data Entry'!O165),0.3,IF(AND(120&lt;'Data Entry'!O165,241&gt;'Data Entry'!O165),0.2,IF(AND(240&lt;'Data Entry'!O165,481&gt;'Data Entry'!O165),0.1,0))))))</f>
        <v>0</v>
      </c>
      <c r="N165" s="16">
        <f>'BCI &amp; PEM Results'!B165</f>
        <v>0</v>
      </c>
      <c r="O165" s="16">
        <f>IF('Data Entry'!P165="y",1,0)</f>
        <v>0</v>
      </c>
      <c r="P165" s="16">
        <f>IF(AND('Data Entry'!B165=1,'Data Entry'!C165="y"),1,0)</f>
        <v>0</v>
      </c>
      <c r="Q165" s="16">
        <f>IF(AND('Data Entry'!B165=1,'Intermediate Calculations'!P165=0),1,0)</f>
        <v>0</v>
      </c>
      <c r="R165" s="16">
        <f>5.0606+(0.4076*(0.25*'BCI &amp; PEM Results'!H165+'BCI &amp; PEM Results'!N165))-(0.5275*'Intermediate Calculations'!O165)-(4.2064*'Intermediate Calculations'!N165)+(0.6246*(-0.33+'BCI &amp; PEM Results'!C165))-(0.3358*('BCI &amp; PEM Results'!C165+'BCI &amp; PEM Results'!D165-0.65))+(0.9509*'Intermediate Calculations'!P165)+(0.06799*E165*'Data Entry'!K165*100)</f>
        <v>5.75330134</v>
      </c>
      <c r="S165" s="18">
        <f t="shared" si="14"/>
        <v>315.2296245235946</v>
      </c>
    </row>
    <row r="166" spans="1:19" ht="12.75">
      <c r="A166" s="39">
        <f>'Data Entry'!A166</f>
        <v>0</v>
      </c>
      <c r="B166" s="26">
        <v>0.1</v>
      </c>
      <c r="C166" s="31">
        <v>0.55</v>
      </c>
      <c r="D166" s="31" t="e">
        <f>1/'Data Entry'!B166</f>
        <v>#DIV/0!</v>
      </c>
      <c r="E166" s="31">
        <f>IF('Data Entry'!B166&gt;1,0.8,1)</f>
        <v>1</v>
      </c>
      <c r="F166" s="20">
        <f>B166*C166*'Data Entry'!J166</f>
        <v>0</v>
      </c>
      <c r="G166" s="25" t="e">
        <f t="shared" si="12"/>
        <v>#DIV/0!</v>
      </c>
      <c r="H166" s="25" t="e">
        <f t="shared" si="13"/>
        <v>#DIV/0!</v>
      </c>
      <c r="I166" s="25">
        <f>F166*E166*'Data Entry'!K166</f>
        <v>0</v>
      </c>
      <c r="J166" s="19">
        <f t="shared" si="10"/>
        <v>0</v>
      </c>
      <c r="K166" s="25">
        <f>F166*'Data Entry'!L166</f>
        <v>0</v>
      </c>
      <c r="L166" s="19">
        <f t="shared" si="11"/>
        <v>0</v>
      </c>
      <c r="M166" s="20">
        <f>IF(AND(1&lt;'Data Entry'!O166,16&gt;'Data Entry'!O166),0.6,IF(AND(15&lt;'Data Entry'!O166,31&gt;'Data Entry'!O166),0.5,IF(AND(30&lt;'Data Entry'!O166,61&gt;'Data Entry'!O166),0.4,IF(AND(60&lt;'Data Entry'!O166,121&gt;'Data Entry'!O166),0.3,IF(AND(120&lt;'Data Entry'!O166,241&gt;'Data Entry'!O166),0.2,IF(AND(240&lt;'Data Entry'!O166,481&gt;'Data Entry'!O166),0.1,0))))))</f>
        <v>0</v>
      </c>
      <c r="N166" s="16">
        <f>'BCI &amp; PEM Results'!B166</f>
        <v>0</v>
      </c>
      <c r="O166" s="16">
        <f>IF('Data Entry'!P166="y",1,0)</f>
        <v>0</v>
      </c>
      <c r="P166" s="16">
        <f>IF(AND('Data Entry'!B166=1,'Data Entry'!C166="y"),1,0)</f>
        <v>0</v>
      </c>
      <c r="Q166" s="16">
        <f>IF(AND('Data Entry'!B166=1,'Intermediate Calculations'!P166=0),1,0)</f>
        <v>0</v>
      </c>
      <c r="R166" s="16">
        <f>5.0606+(0.4076*(0.25*'BCI &amp; PEM Results'!H166+'BCI &amp; PEM Results'!N166))-(0.5275*'Intermediate Calculations'!O166)-(4.2064*'Intermediate Calculations'!N166)+(0.6246*(-0.33+'BCI &amp; PEM Results'!C166))-(0.3358*('BCI &amp; PEM Results'!C166+'BCI &amp; PEM Results'!D166-0.65))+(0.9509*'Intermediate Calculations'!P166)+(0.06799*E166*'Data Entry'!K166*100)</f>
        <v>5.75330134</v>
      </c>
      <c r="S166" s="18">
        <f t="shared" si="14"/>
        <v>315.2296245235946</v>
      </c>
    </row>
    <row r="167" spans="1:19" ht="12.75">
      <c r="A167" s="39">
        <f>'Data Entry'!A167</f>
        <v>0</v>
      </c>
      <c r="B167" s="26">
        <v>0.1</v>
      </c>
      <c r="C167" s="31">
        <v>0.55</v>
      </c>
      <c r="D167" s="31" t="e">
        <f>1/'Data Entry'!B167</f>
        <v>#DIV/0!</v>
      </c>
      <c r="E167" s="31">
        <f>IF('Data Entry'!B167&gt;1,0.8,1)</f>
        <v>1</v>
      </c>
      <c r="F167" s="20">
        <f>B167*C167*'Data Entry'!J167</f>
        <v>0</v>
      </c>
      <c r="G167" s="25" t="e">
        <f t="shared" si="12"/>
        <v>#DIV/0!</v>
      </c>
      <c r="H167" s="25" t="e">
        <f t="shared" si="13"/>
        <v>#DIV/0!</v>
      </c>
      <c r="I167" s="25">
        <f>F167*E167*'Data Entry'!K167</f>
        <v>0</v>
      </c>
      <c r="J167" s="19">
        <f t="shared" si="10"/>
        <v>0</v>
      </c>
      <c r="K167" s="25">
        <f>F167*'Data Entry'!L167</f>
        <v>0</v>
      </c>
      <c r="L167" s="19">
        <f t="shared" si="11"/>
        <v>0</v>
      </c>
      <c r="M167" s="20">
        <f>IF(AND(1&lt;'Data Entry'!O167,16&gt;'Data Entry'!O167),0.6,IF(AND(15&lt;'Data Entry'!O167,31&gt;'Data Entry'!O167),0.5,IF(AND(30&lt;'Data Entry'!O167,61&gt;'Data Entry'!O167),0.4,IF(AND(60&lt;'Data Entry'!O167,121&gt;'Data Entry'!O167),0.3,IF(AND(120&lt;'Data Entry'!O167,241&gt;'Data Entry'!O167),0.2,IF(AND(240&lt;'Data Entry'!O167,481&gt;'Data Entry'!O167),0.1,0))))))</f>
        <v>0</v>
      </c>
      <c r="N167" s="16">
        <f>'BCI &amp; PEM Results'!B167</f>
        <v>0</v>
      </c>
      <c r="O167" s="16">
        <f>IF('Data Entry'!P167="y",1,0)</f>
        <v>0</v>
      </c>
      <c r="P167" s="16">
        <f>IF(AND('Data Entry'!B167=1,'Data Entry'!C167="y"),1,0)</f>
        <v>0</v>
      </c>
      <c r="Q167" s="16">
        <f>IF(AND('Data Entry'!B167=1,'Intermediate Calculations'!P167=0),1,0)</f>
        <v>0</v>
      </c>
      <c r="R167" s="16">
        <f>5.0606+(0.4076*(0.25*'BCI &amp; PEM Results'!H167+'BCI &amp; PEM Results'!N167))-(0.5275*'Intermediate Calculations'!O167)-(4.2064*'Intermediate Calculations'!N167)+(0.6246*(-0.33+'BCI &amp; PEM Results'!C167))-(0.3358*('BCI &amp; PEM Results'!C167+'BCI &amp; PEM Results'!D167-0.65))+(0.9509*'Intermediate Calculations'!P167)+(0.06799*E167*'Data Entry'!K167*100)</f>
        <v>5.75330134</v>
      </c>
      <c r="S167" s="18">
        <f t="shared" si="14"/>
        <v>315.2296245235946</v>
      </c>
    </row>
    <row r="168" spans="1:19" ht="12.75">
      <c r="A168" s="39">
        <f>'Data Entry'!A168</f>
        <v>0</v>
      </c>
      <c r="B168" s="26">
        <v>0.1</v>
      </c>
      <c r="C168" s="31">
        <v>0.55</v>
      </c>
      <c r="D168" s="31" t="e">
        <f>1/'Data Entry'!B168</f>
        <v>#DIV/0!</v>
      </c>
      <c r="E168" s="31">
        <f>IF('Data Entry'!B168&gt;1,0.8,1)</f>
        <v>1</v>
      </c>
      <c r="F168" s="20">
        <f>B168*C168*'Data Entry'!J168</f>
        <v>0</v>
      </c>
      <c r="G168" s="25" t="e">
        <f t="shared" si="12"/>
        <v>#DIV/0!</v>
      </c>
      <c r="H168" s="25" t="e">
        <f t="shared" si="13"/>
        <v>#DIV/0!</v>
      </c>
      <c r="I168" s="25">
        <f>F168*E168*'Data Entry'!K168</f>
        <v>0</v>
      </c>
      <c r="J168" s="19">
        <f t="shared" si="10"/>
        <v>0</v>
      </c>
      <c r="K168" s="25">
        <f>F168*'Data Entry'!L168</f>
        <v>0</v>
      </c>
      <c r="L168" s="19">
        <f t="shared" si="11"/>
        <v>0</v>
      </c>
      <c r="M168" s="20">
        <f>IF(AND(1&lt;'Data Entry'!O168,16&gt;'Data Entry'!O168),0.6,IF(AND(15&lt;'Data Entry'!O168,31&gt;'Data Entry'!O168),0.5,IF(AND(30&lt;'Data Entry'!O168,61&gt;'Data Entry'!O168),0.4,IF(AND(60&lt;'Data Entry'!O168,121&gt;'Data Entry'!O168),0.3,IF(AND(120&lt;'Data Entry'!O168,241&gt;'Data Entry'!O168),0.2,IF(AND(240&lt;'Data Entry'!O168,481&gt;'Data Entry'!O168),0.1,0))))))</f>
        <v>0</v>
      </c>
      <c r="N168" s="16">
        <f>'BCI &amp; PEM Results'!B168</f>
        <v>0</v>
      </c>
      <c r="O168" s="16">
        <f>IF('Data Entry'!P168="y",1,0)</f>
        <v>0</v>
      </c>
      <c r="P168" s="16">
        <f>IF(AND('Data Entry'!B168=1,'Data Entry'!C168="y"),1,0)</f>
        <v>0</v>
      </c>
      <c r="Q168" s="16">
        <f>IF(AND('Data Entry'!B168=1,'Intermediate Calculations'!P168=0),1,0)</f>
        <v>0</v>
      </c>
      <c r="R168" s="16">
        <f>5.0606+(0.4076*(0.25*'BCI &amp; PEM Results'!H168+'BCI &amp; PEM Results'!N168))-(0.5275*'Intermediate Calculations'!O168)-(4.2064*'Intermediate Calculations'!N168)+(0.6246*(-0.33+'BCI &amp; PEM Results'!C168))-(0.3358*('BCI &amp; PEM Results'!C168+'BCI &amp; PEM Results'!D168-0.65))+(0.9509*'Intermediate Calculations'!P168)+(0.06799*E168*'Data Entry'!K168*100)</f>
        <v>5.75330134</v>
      </c>
      <c r="S168" s="18">
        <f t="shared" si="14"/>
        <v>315.2296245235946</v>
      </c>
    </row>
    <row r="169" spans="1:19" ht="12.75">
      <c r="A169" s="39">
        <f>'Data Entry'!A169</f>
        <v>0</v>
      </c>
      <c r="B169" s="26">
        <v>0.1</v>
      </c>
      <c r="C169" s="31">
        <v>0.55</v>
      </c>
      <c r="D169" s="31" t="e">
        <f>1/'Data Entry'!B169</f>
        <v>#DIV/0!</v>
      </c>
      <c r="E169" s="31">
        <f>IF('Data Entry'!B169&gt;1,0.8,1)</f>
        <v>1</v>
      </c>
      <c r="F169" s="20">
        <f>B169*C169*'Data Entry'!J169</f>
        <v>0</v>
      </c>
      <c r="G169" s="25" t="e">
        <f t="shared" si="12"/>
        <v>#DIV/0!</v>
      </c>
      <c r="H169" s="25" t="e">
        <f t="shared" si="13"/>
        <v>#DIV/0!</v>
      </c>
      <c r="I169" s="25">
        <f>F169*E169*'Data Entry'!K169</f>
        <v>0</v>
      </c>
      <c r="J169" s="19">
        <f t="shared" si="10"/>
        <v>0</v>
      </c>
      <c r="K169" s="25">
        <f>F169*'Data Entry'!L169</f>
        <v>0</v>
      </c>
      <c r="L169" s="19">
        <f t="shared" si="11"/>
        <v>0</v>
      </c>
      <c r="M169" s="20">
        <f>IF(AND(1&lt;'Data Entry'!O169,16&gt;'Data Entry'!O169),0.6,IF(AND(15&lt;'Data Entry'!O169,31&gt;'Data Entry'!O169),0.5,IF(AND(30&lt;'Data Entry'!O169,61&gt;'Data Entry'!O169),0.4,IF(AND(60&lt;'Data Entry'!O169,121&gt;'Data Entry'!O169),0.3,IF(AND(120&lt;'Data Entry'!O169,241&gt;'Data Entry'!O169),0.2,IF(AND(240&lt;'Data Entry'!O169,481&gt;'Data Entry'!O169),0.1,0))))))</f>
        <v>0</v>
      </c>
      <c r="N169" s="16">
        <f>'BCI &amp; PEM Results'!B169</f>
        <v>0</v>
      </c>
      <c r="O169" s="16">
        <f>IF('Data Entry'!P169="y",1,0)</f>
        <v>0</v>
      </c>
      <c r="P169" s="16">
        <f>IF(AND('Data Entry'!B169=1,'Data Entry'!C169="y"),1,0)</f>
        <v>0</v>
      </c>
      <c r="Q169" s="16">
        <f>IF(AND('Data Entry'!B169=1,'Intermediate Calculations'!P169=0),1,0)</f>
        <v>0</v>
      </c>
      <c r="R169" s="16">
        <f>5.0606+(0.4076*(0.25*'BCI &amp; PEM Results'!H169+'BCI &amp; PEM Results'!N169))-(0.5275*'Intermediate Calculations'!O169)-(4.2064*'Intermediate Calculations'!N169)+(0.6246*(-0.33+'BCI &amp; PEM Results'!C169))-(0.3358*('BCI &amp; PEM Results'!C169+'BCI &amp; PEM Results'!D169-0.65))+(0.9509*'Intermediate Calculations'!P169)+(0.06799*E169*'Data Entry'!K169*100)</f>
        <v>5.75330134</v>
      </c>
      <c r="S169" s="18">
        <f t="shared" si="14"/>
        <v>315.2296245235946</v>
      </c>
    </row>
    <row r="170" spans="1:19" ht="12.75">
      <c r="A170" s="39">
        <f>'Data Entry'!A170</f>
        <v>0</v>
      </c>
      <c r="B170" s="26">
        <v>0.1</v>
      </c>
      <c r="C170" s="31">
        <v>0.55</v>
      </c>
      <c r="D170" s="31" t="e">
        <f>1/'Data Entry'!B170</f>
        <v>#DIV/0!</v>
      </c>
      <c r="E170" s="31">
        <f>IF('Data Entry'!B170&gt;1,0.8,1)</f>
        <v>1</v>
      </c>
      <c r="F170" s="20">
        <f>B170*C170*'Data Entry'!J170</f>
        <v>0</v>
      </c>
      <c r="G170" s="25" t="e">
        <f t="shared" si="12"/>
        <v>#DIV/0!</v>
      </c>
      <c r="H170" s="25" t="e">
        <f t="shared" si="13"/>
        <v>#DIV/0!</v>
      </c>
      <c r="I170" s="25">
        <f>F170*E170*'Data Entry'!K170</f>
        <v>0</v>
      </c>
      <c r="J170" s="19">
        <f t="shared" si="10"/>
        <v>0</v>
      </c>
      <c r="K170" s="25">
        <f>F170*'Data Entry'!L170</f>
        <v>0</v>
      </c>
      <c r="L170" s="19">
        <f t="shared" si="11"/>
        <v>0</v>
      </c>
      <c r="M170" s="20">
        <f>IF(AND(1&lt;'Data Entry'!O170,16&gt;'Data Entry'!O170),0.6,IF(AND(15&lt;'Data Entry'!O170,31&gt;'Data Entry'!O170),0.5,IF(AND(30&lt;'Data Entry'!O170,61&gt;'Data Entry'!O170),0.4,IF(AND(60&lt;'Data Entry'!O170,121&gt;'Data Entry'!O170),0.3,IF(AND(120&lt;'Data Entry'!O170,241&gt;'Data Entry'!O170),0.2,IF(AND(240&lt;'Data Entry'!O170,481&gt;'Data Entry'!O170),0.1,0))))))</f>
        <v>0</v>
      </c>
      <c r="N170" s="16">
        <f>'BCI &amp; PEM Results'!B170</f>
        <v>0</v>
      </c>
      <c r="O170" s="16">
        <f>IF('Data Entry'!P170="y",1,0)</f>
        <v>0</v>
      </c>
      <c r="P170" s="16">
        <f>IF(AND('Data Entry'!B170=1,'Data Entry'!C170="y"),1,0)</f>
        <v>0</v>
      </c>
      <c r="Q170" s="16">
        <f>IF(AND('Data Entry'!B170=1,'Intermediate Calculations'!P170=0),1,0)</f>
        <v>0</v>
      </c>
      <c r="R170" s="16">
        <f>5.0606+(0.4076*(0.25*'BCI &amp; PEM Results'!H170+'BCI &amp; PEM Results'!N170))-(0.5275*'Intermediate Calculations'!O170)-(4.2064*'Intermediate Calculations'!N170)+(0.6246*(-0.33+'BCI &amp; PEM Results'!C170))-(0.3358*('BCI &amp; PEM Results'!C170+'BCI &amp; PEM Results'!D170-0.65))+(0.9509*'Intermediate Calculations'!P170)+(0.06799*E170*'Data Entry'!K170*100)</f>
        <v>5.75330134</v>
      </c>
      <c r="S170" s="18">
        <f t="shared" si="14"/>
        <v>315.2296245235946</v>
      </c>
    </row>
    <row r="171" spans="1:19" ht="12.75">
      <c r="A171" s="39">
        <f>'Data Entry'!A171</f>
        <v>0</v>
      </c>
      <c r="B171" s="26">
        <v>0.1</v>
      </c>
      <c r="C171" s="31">
        <v>0.55</v>
      </c>
      <c r="D171" s="31" t="e">
        <f>1/'Data Entry'!B171</f>
        <v>#DIV/0!</v>
      </c>
      <c r="E171" s="31">
        <f>IF('Data Entry'!B171&gt;1,0.8,1)</f>
        <v>1</v>
      </c>
      <c r="F171" s="20">
        <f>B171*C171*'Data Entry'!J171</f>
        <v>0</v>
      </c>
      <c r="G171" s="25" t="e">
        <f t="shared" si="12"/>
        <v>#DIV/0!</v>
      </c>
      <c r="H171" s="25" t="e">
        <f t="shared" si="13"/>
        <v>#DIV/0!</v>
      </c>
      <c r="I171" s="25">
        <f>F171*E171*'Data Entry'!K171</f>
        <v>0</v>
      </c>
      <c r="J171" s="19">
        <f t="shared" si="10"/>
        <v>0</v>
      </c>
      <c r="K171" s="25">
        <f>F171*'Data Entry'!L171</f>
        <v>0</v>
      </c>
      <c r="L171" s="19">
        <f t="shared" si="11"/>
        <v>0</v>
      </c>
      <c r="M171" s="20">
        <f>IF(AND(1&lt;'Data Entry'!O171,16&gt;'Data Entry'!O171),0.6,IF(AND(15&lt;'Data Entry'!O171,31&gt;'Data Entry'!O171),0.5,IF(AND(30&lt;'Data Entry'!O171,61&gt;'Data Entry'!O171),0.4,IF(AND(60&lt;'Data Entry'!O171,121&gt;'Data Entry'!O171),0.3,IF(AND(120&lt;'Data Entry'!O171,241&gt;'Data Entry'!O171),0.2,IF(AND(240&lt;'Data Entry'!O171,481&gt;'Data Entry'!O171),0.1,0))))))</f>
        <v>0</v>
      </c>
      <c r="N171" s="16">
        <f>'BCI &amp; PEM Results'!B171</f>
        <v>0</v>
      </c>
      <c r="O171" s="16">
        <f>IF('Data Entry'!P171="y",1,0)</f>
        <v>0</v>
      </c>
      <c r="P171" s="16">
        <f>IF(AND('Data Entry'!B171=1,'Data Entry'!C171="y"),1,0)</f>
        <v>0</v>
      </c>
      <c r="Q171" s="16">
        <f>IF(AND('Data Entry'!B171=1,'Intermediate Calculations'!P171=0),1,0)</f>
        <v>0</v>
      </c>
      <c r="R171" s="16">
        <f>5.0606+(0.4076*(0.25*'BCI &amp; PEM Results'!H171+'BCI &amp; PEM Results'!N171))-(0.5275*'Intermediate Calculations'!O171)-(4.2064*'Intermediate Calculations'!N171)+(0.6246*(-0.33+'BCI &amp; PEM Results'!C171))-(0.3358*('BCI &amp; PEM Results'!C171+'BCI &amp; PEM Results'!D171-0.65))+(0.9509*'Intermediate Calculations'!P171)+(0.06799*E171*'Data Entry'!K171*100)</f>
        <v>5.75330134</v>
      </c>
      <c r="S171" s="18">
        <f t="shared" si="14"/>
        <v>315.2296245235946</v>
      </c>
    </row>
    <row r="172" spans="1:19" ht="12.75">
      <c r="A172" s="39">
        <f>'Data Entry'!A172</f>
        <v>0</v>
      </c>
      <c r="B172" s="26">
        <v>0.1</v>
      </c>
      <c r="C172" s="31">
        <v>0.55</v>
      </c>
      <c r="D172" s="31" t="e">
        <f>1/'Data Entry'!B172</f>
        <v>#DIV/0!</v>
      </c>
      <c r="E172" s="31">
        <f>IF('Data Entry'!B172&gt;1,0.8,1)</f>
        <v>1</v>
      </c>
      <c r="F172" s="20">
        <f>B172*C172*'Data Entry'!J172</f>
        <v>0</v>
      </c>
      <c r="G172" s="25" t="e">
        <f t="shared" si="12"/>
        <v>#DIV/0!</v>
      </c>
      <c r="H172" s="25" t="e">
        <f t="shared" si="13"/>
        <v>#DIV/0!</v>
      </c>
      <c r="I172" s="25">
        <f>F172*E172*'Data Entry'!K172</f>
        <v>0</v>
      </c>
      <c r="J172" s="19">
        <f t="shared" si="10"/>
        <v>0</v>
      </c>
      <c r="K172" s="25">
        <f>F172*'Data Entry'!L172</f>
        <v>0</v>
      </c>
      <c r="L172" s="19">
        <f t="shared" si="11"/>
        <v>0</v>
      </c>
      <c r="M172" s="20">
        <f>IF(AND(1&lt;'Data Entry'!O172,16&gt;'Data Entry'!O172),0.6,IF(AND(15&lt;'Data Entry'!O172,31&gt;'Data Entry'!O172),0.5,IF(AND(30&lt;'Data Entry'!O172,61&gt;'Data Entry'!O172),0.4,IF(AND(60&lt;'Data Entry'!O172,121&gt;'Data Entry'!O172),0.3,IF(AND(120&lt;'Data Entry'!O172,241&gt;'Data Entry'!O172),0.2,IF(AND(240&lt;'Data Entry'!O172,481&gt;'Data Entry'!O172),0.1,0))))))</f>
        <v>0</v>
      </c>
      <c r="N172" s="16">
        <f>'BCI &amp; PEM Results'!B172</f>
        <v>0</v>
      </c>
      <c r="O172" s="16">
        <f>IF('Data Entry'!P172="y",1,0)</f>
        <v>0</v>
      </c>
      <c r="P172" s="16">
        <f>IF(AND('Data Entry'!B172=1,'Data Entry'!C172="y"),1,0)</f>
        <v>0</v>
      </c>
      <c r="Q172" s="16">
        <f>IF(AND('Data Entry'!B172=1,'Intermediate Calculations'!P172=0),1,0)</f>
        <v>0</v>
      </c>
      <c r="R172" s="16">
        <f>5.0606+(0.4076*(0.25*'BCI &amp; PEM Results'!H172+'BCI &amp; PEM Results'!N172))-(0.5275*'Intermediate Calculations'!O172)-(4.2064*'Intermediate Calculations'!N172)+(0.6246*(-0.33+'BCI &amp; PEM Results'!C172))-(0.3358*('BCI &amp; PEM Results'!C172+'BCI &amp; PEM Results'!D172-0.65))+(0.9509*'Intermediate Calculations'!P172)+(0.06799*E172*'Data Entry'!K172*100)</f>
        <v>5.75330134</v>
      </c>
      <c r="S172" s="18">
        <f t="shared" si="14"/>
        <v>315.2296245235946</v>
      </c>
    </row>
    <row r="173" spans="1:19" ht="12.75">
      <c r="A173" s="39">
        <f>'Data Entry'!A173</f>
        <v>0</v>
      </c>
      <c r="B173" s="26">
        <v>0.1</v>
      </c>
      <c r="C173" s="31">
        <v>0.55</v>
      </c>
      <c r="D173" s="31" t="e">
        <f>1/'Data Entry'!B173</f>
        <v>#DIV/0!</v>
      </c>
      <c r="E173" s="31">
        <f>IF('Data Entry'!B173&gt;1,0.8,1)</f>
        <v>1</v>
      </c>
      <c r="F173" s="20">
        <f>B173*C173*'Data Entry'!J173</f>
        <v>0</v>
      </c>
      <c r="G173" s="25" t="e">
        <f t="shared" si="12"/>
        <v>#DIV/0!</v>
      </c>
      <c r="H173" s="25" t="e">
        <f t="shared" si="13"/>
        <v>#DIV/0!</v>
      </c>
      <c r="I173" s="25">
        <f>F173*E173*'Data Entry'!K173</f>
        <v>0</v>
      </c>
      <c r="J173" s="19">
        <f t="shared" si="10"/>
        <v>0</v>
      </c>
      <c r="K173" s="25">
        <f>F173*'Data Entry'!L173</f>
        <v>0</v>
      </c>
      <c r="L173" s="19">
        <f t="shared" si="11"/>
        <v>0</v>
      </c>
      <c r="M173" s="20">
        <f>IF(AND(1&lt;'Data Entry'!O173,16&gt;'Data Entry'!O173),0.6,IF(AND(15&lt;'Data Entry'!O173,31&gt;'Data Entry'!O173),0.5,IF(AND(30&lt;'Data Entry'!O173,61&gt;'Data Entry'!O173),0.4,IF(AND(60&lt;'Data Entry'!O173,121&gt;'Data Entry'!O173),0.3,IF(AND(120&lt;'Data Entry'!O173,241&gt;'Data Entry'!O173),0.2,IF(AND(240&lt;'Data Entry'!O173,481&gt;'Data Entry'!O173),0.1,0))))))</f>
        <v>0</v>
      </c>
      <c r="N173" s="16">
        <f>'BCI &amp; PEM Results'!B173</f>
        <v>0</v>
      </c>
      <c r="O173" s="16">
        <f>IF('Data Entry'!P173="y",1,0)</f>
        <v>0</v>
      </c>
      <c r="P173" s="16">
        <f>IF(AND('Data Entry'!B173=1,'Data Entry'!C173="y"),1,0)</f>
        <v>0</v>
      </c>
      <c r="Q173" s="16">
        <f>IF(AND('Data Entry'!B173=1,'Intermediate Calculations'!P173=0),1,0)</f>
        <v>0</v>
      </c>
      <c r="R173" s="16">
        <f>5.0606+(0.4076*(0.25*'BCI &amp; PEM Results'!H173+'BCI &amp; PEM Results'!N173))-(0.5275*'Intermediate Calculations'!O173)-(4.2064*'Intermediate Calculations'!N173)+(0.6246*(-0.33+'BCI &amp; PEM Results'!C173))-(0.3358*('BCI &amp; PEM Results'!C173+'BCI &amp; PEM Results'!D173-0.65))+(0.9509*'Intermediate Calculations'!P173)+(0.06799*E173*'Data Entry'!K173*100)</f>
        <v>5.75330134</v>
      </c>
      <c r="S173" s="18">
        <f t="shared" si="14"/>
        <v>315.2296245235946</v>
      </c>
    </row>
    <row r="174" spans="1:19" ht="12.75">
      <c r="A174" s="39">
        <f>'Data Entry'!A174</f>
        <v>0</v>
      </c>
      <c r="B174" s="26">
        <v>0.1</v>
      </c>
      <c r="C174" s="31">
        <v>0.55</v>
      </c>
      <c r="D174" s="31" t="e">
        <f>1/'Data Entry'!B174</f>
        <v>#DIV/0!</v>
      </c>
      <c r="E174" s="31">
        <f>IF('Data Entry'!B174&gt;1,0.8,1)</f>
        <v>1</v>
      </c>
      <c r="F174" s="20">
        <f>B174*C174*'Data Entry'!J174</f>
        <v>0</v>
      </c>
      <c r="G174" s="25" t="e">
        <f t="shared" si="12"/>
        <v>#DIV/0!</v>
      </c>
      <c r="H174" s="25" t="e">
        <f t="shared" si="13"/>
        <v>#DIV/0!</v>
      </c>
      <c r="I174" s="25">
        <f>F174*E174*'Data Entry'!K174</f>
        <v>0</v>
      </c>
      <c r="J174" s="19">
        <f t="shared" si="10"/>
        <v>0</v>
      </c>
      <c r="K174" s="25">
        <f>F174*'Data Entry'!L174</f>
        <v>0</v>
      </c>
      <c r="L174" s="19">
        <f t="shared" si="11"/>
        <v>0</v>
      </c>
      <c r="M174" s="20">
        <f>IF(AND(1&lt;'Data Entry'!O174,16&gt;'Data Entry'!O174),0.6,IF(AND(15&lt;'Data Entry'!O174,31&gt;'Data Entry'!O174),0.5,IF(AND(30&lt;'Data Entry'!O174,61&gt;'Data Entry'!O174),0.4,IF(AND(60&lt;'Data Entry'!O174,121&gt;'Data Entry'!O174),0.3,IF(AND(120&lt;'Data Entry'!O174,241&gt;'Data Entry'!O174),0.2,IF(AND(240&lt;'Data Entry'!O174,481&gt;'Data Entry'!O174),0.1,0))))))</f>
        <v>0</v>
      </c>
      <c r="N174" s="16">
        <f>'BCI &amp; PEM Results'!B174</f>
        <v>0</v>
      </c>
      <c r="O174" s="16">
        <f>IF('Data Entry'!P174="y",1,0)</f>
        <v>0</v>
      </c>
      <c r="P174" s="16">
        <f>IF(AND('Data Entry'!B174=1,'Data Entry'!C174="y"),1,0)</f>
        <v>0</v>
      </c>
      <c r="Q174" s="16">
        <f>IF(AND('Data Entry'!B174=1,'Intermediate Calculations'!P174=0),1,0)</f>
        <v>0</v>
      </c>
      <c r="R174" s="16">
        <f>5.0606+(0.4076*(0.25*'BCI &amp; PEM Results'!H174+'BCI &amp; PEM Results'!N174))-(0.5275*'Intermediate Calculations'!O174)-(4.2064*'Intermediate Calculations'!N174)+(0.6246*(-0.33+'BCI &amp; PEM Results'!C174))-(0.3358*('BCI &amp; PEM Results'!C174+'BCI &amp; PEM Results'!D174-0.65))+(0.9509*'Intermediate Calculations'!P174)+(0.06799*E174*'Data Entry'!K174*100)</f>
        <v>5.75330134</v>
      </c>
      <c r="S174" s="18">
        <f t="shared" si="14"/>
        <v>315.2296245235946</v>
      </c>
    </row>
    <row r="175" spans="1:19" ht="12.75">
      <c r="A175" s="39">
        <f>'Data Entry'!A175</f>
        <v>0</v>
      </c>
      <c r="B175" s="26">
        <v>0.1</v>
      </c>
      <c r="C175" s="31">
        <v>0.55</v>
      </c>
      <c r="D175" s="31" t="e">
        <f>1/'Data Entry'!B175</f>
        <v>#DIV/0!</v>
      </c>
      <c r="E175" s="31">
        <f>IF('Data Entry'!B175&gt;1,0.8,1)</f>
        <v>1</v>
      </c>
      <c r="F175" s="20">
        <f>B175*C175*'Data Entry'!J175</f>
        <v>0</v>
      </c>
      <c r="G175" s="25" t="e">
        <f t="shared" si="12"/>
        <v>#DIV/0!</v>
      </c>
      <c r="H175" s="25" t="e">
        <f t="shared" si="13"/>
        <v>#DIV/0!</v>
      </c>
      <c r="I175" s="25">
        <f>F175*E175*'Data Entry'!K175</f>
        <v>0</v>
      </c>
      <c r="J175" s="19">
        <f t="shared" si="10"/>
        <v>0</v>
      </c>
      <c r="K175" s="25">
        <f>F175*'Data Entry'!L175</f>
        <v>0</v>
      </c>
      <c r="L175" s="19">
        <f t="shared" si="11"/>
        <v>0</v>
      </c>
      <c r="M175" s="20">
        <f>IF(AND(1&lt;'Data Entry'!O175,16&gt;'Data Entry'!O175),0.6,IF(AND(15&lt;'Data Entry'!O175,31&gt;'Data Entry'!O175),0.5,IF(AND(30&lt;'Data Entry'!O175,61&gt;'Data Entry'!O175),0.4,IF(AND(60&lt;'Data Entry'!O175,121&gt;'Data Entry'!O175),0.3,IF(AND(120&lt;'Data Entry'!O175,241&gt;'Data Entry'!O175),0.2,IF(AND(240&lt;'Data Entry'!O175,481&gt;'Data Entry'!O175),0.1,0))))))</f>
        <v>0</v>
      </c>
      <c r="N175" s="16">
        <f>'BCI &amp; PEM Results'!B175</f>
        <v>0</v>
      </c>
      <c r="O175" s="16">
        <f>IF('Data Entry'!P175="y",1,0)</f>
        <v>0</v>
      </c>
      <c r="P175" s="16">
        <f>IF(AND('Data Entry'!B175=1,'Data Entry'!C175="y"),1,0)</f>
        <v>0</v>
      </c>
      <c r="Q175" s="16">
        <f>IF(AND('Data Entry'!B175=1,'Intermediate Calculations'!P175=0),1,0)</f>
        <v>0</v>
      </c>
      <c r="R175" s="16">
        <f>5.0606+(0.4076*(0.25*'BCI &amp; PEM Results'!H175+'BCI &amp; PEM Results'!N175))-(0.5275*'Intermediate Calculations'!O175)-(4.2064*'Intermediate Calculations'!N175)+(0.6246*(-0.33+'BCI &amp; PEM Results'!C175))-(0.3358*('BCI &amp; PEM Results'!C175+'BCI &amp; PEM Results'!D175-0.65))+(0.9509*'Intermediate Calculations'!P175)+(0.06799*E175*'Data Entry'!K175*100)</f>
        <v>5.75330134</v>
      </c>
      <c r="S175" s="18">
        <f t="shared" si="14"/>
        <v>315.2296245235946</v>
      </c>
    </row>
    <row r="176" spans="1:19" ht="12.75">
      <c r="A176" s="39">
        <f>'Data Entry'!A176</f>
        <v>0</v>
      </c>
      <c r="B176" s="26">
        <v>0.1</v>
      </c>
      <c r="C176" s="31">
        <v>0.55</v>
      </c>
      <c r="D176" s="31" t="e">
        <f>1/'Data Entry'!B176</f>
        <v>#DIV/0!</v>
      </c>
      <c r="E176" s="31">
        <f>IF('Data Entry'!B176&gt;1,0.8,1)</f>
        <v>1</v>
      </c>
      <c r="F176" s="20">
        <f>B176*C176*'Data Entry'!J176</f>
        <v>0</v>
      </c>
      <c r="G176" s="25" t="e">
        <f t="shared" si="12"/>
        <v>#DIV/0!</v>
      </c>
      <c r="H176" s="25" t="e">
        <f t="shared" si="13"/>
        <v>#DIV/0!</v>
      </c>
      <c r="I176" s="25">
        <f>F176*E176*'Data Entry'!K176</f>
        <v>0</v>
      </c>
      <c r="J176" s="19">
        <f t="shared" si="10"/>
        <v>0</v>
      </c>
      <c r="K176" s="25">
        <f>F176*'Data Entry'!L176</f>
        <v>0</v>
      </c>
      <c r="L176" s="19">
        <f t="shared" si="11"/>
        <v>0</v>
      </c>
      <c r="M176" s="20">
        <f>IF(AND(1&lt;'Data Entry'!O176,16&gt;'Data Entry'!O176),0.6,IF(AND(15&lt;'Data Entry'!O176,31&gt;'Data Entry'!O176),0.5,IF(AND(30&lt;'Data Entry'!O176,61&gt;'Data Entry'!O176),0.4,IF(AND(60&lt;'Data Entry'!O176,121&gt;'Data Entry'!O176),0.3,IF(AND(120&lt;'Data Entry'!O176,241&gt;'Data Entry'!O176),0.2,IF(AND(240&lt;'Data Entry'!O176,481&gt;'Data Entry'!O176),0.1,0))))))</f>
        <v>0</v>
      </c>
      <c r="N176" s="16">
        <f>'BCI &amp; PEM Results'!B176</f>
        <v>0</v>
      </c>
      <c r="O176" s="16">
        <f>IF('Data Entry'!P176="y",1,0)</f>
        <v>0</v>
      </c>
      <c r="P176" s="16">
        <f>IF(AND('Data Entry'!B176=1,'Data Entry'!C176="y"),1,0)</f>
        <v>0</v>
      </c>
      <c r="Q176" s="16">
        <f>IF(AND('Data Entry'!B176=1,'Intermediate Calculations'!P176=0),1,0)</f>
        <v>0</v>
      </c>
      <c r="R176" s="16">
        <f>5.0606+(0.4076*(0.25*'BCI &amp; PEM Results'!H176+'BCI &amp; PEM Results'!N176))-(0.5275*'Intermediate Calculations'!O176)-(4.2064*'Intermediate Calculations'!N176)+(0.6246*(-0.33+'BCI &amp; PEM Results'!C176))-(0.3358*('BCI &amp; PEM Results'!C176+'BCI &amp; PEM Results'!D176-0.65))+(0.9509*'Intermediate Calculations'!P176)+(0.06799*E176*'Data Entry'!K176*100)</f>
        <v>5.75330134</v>
      </c>
      <c r="S176" s="18">
        <f t="shared" si="14"/>
        <v>315.2296245235946</v>
      </c>
    </row>
    <row r="177" spans="1:19" ht="12.75">
      <c r="A177" s="39">
        <f>'Data Entry'!A177</f>
        <v>0</v>
      </c>
      <c r="B177" s="26">
        <v>0.1</v>
      </c>
      <c r="C177" s="31">
        <v>0.55</v>
      </c>
      <c r="D177" s="31" t="e">
        <f>1/'Data Entry'!B177</f>
        <v>#DIV/0!</v>
      </c>
      <c r="E177" s="31">
        <f>IF('Data Entry'!B177&gt;1,0.8,1)</f>
        <v>1</v>
      </c>
      <c r="F177" s="20">
        <f>B177*C177*'Data Entry'!J177</f>
        <v>0</v>
      </c>
      <c r="G177" s="25" t="e">
        <f t="shared" si="12"/>
        <v>#DIV/0!</v>
      </c>
      <c r="H177" s="25" t="e">
        <f t="shared" si="13"/>
        <v>#DIV/0!</v>
      </c>
      <c r="I177" s="25">
        <f>F177*E177*'Data Entry'!K177</f>
        <v>0</v>
      </c>
      <c r="J177" s="19">
        <f t="shared" si="10"/>
        <v>0</v>
      </c>
      <c r="K177" s="25">
        <f>F177*'Data Entry'!L177</f>
        <v>0</v>
      </c>
      <c r="L177" s="19">
        <f t="shared" si="11"/>
        <v>0</v>
      </c>
      <c r="M177" s="20">
        <f>IF(AND(1&lt;'Data Entry'!O177,16&gt;'Data Entry'!O177),0.6,IF(AND(15&lt;'Data Entry'!O177,31&gt;'Data Entry'!O177),0.5,IF(AND(30&lt;'Data Entry'!O177,61&gt;'Data Entry'!O177),0.4,IF(AND(60&lt;'Data Entry'!O177,121&gt;'Data Entry'!O177),0.3,IF(AND(120&lt;'Data Entry'!O177,241&gt;'Data Entry'!O177),0.2,IF(AND(240&lt;'Data Entry'!O177,481&gt;'Data Entry'!O177),0.1,0))))))</f>
        <v>0</v>
      </c>
      <c r="N177" s="16">
        <f>'BCI &amp; PEM Results'!B177</f>
        <v>0</v>
      </c>
      <c r="O177" s="16">
        <f>IF('Data Entry'!P177="y",1,0)</f>
        <v>0</v>
      </c>
      <c r="P177" s="16">
        <f>IF(AND('Data Entry'!B177=1,'Data Entry'!C177="y"),1,0)</f>
        <v>0</v>
      </c>
      <c r="Q177" s="16">
        <f>IF(AND('Data Entry'!B177=1,'Intermediate Calculations'!P177=0),1,0)</f>
        <v>0</v>
      </c>
      <c r="R177" s="16">
        <f>5.0606+(0.4076*(0.25*'BCI &amp; PEM Results'!H177+'BCI &amp; PEM Results'!N177))-(0.5275*'Intermediate Calculations'!O177)-(4.2064*'Intermediate Calculations'!N177)+(0.6246*(-0.33+'BCI &amp; PEM Results'!C177))-(0.3358*('BCI &amp; PEM Results'!C177+'BCI &amp; PEM Results'!D177-0.65))+(0.9509*'Intermediate Calculations'!P177)+(0.06799*E177*'Data Entry'!K177*100)</f>
        <v>5.75330134</v>
      </c>
      <c r="S177" s="18">
        <f t="shared" si="14"/>
        <v>315.2296245235946</v>
      </c>
    </row>
    <row r="178" spans="1:19" ht="12.75">
      <c r="A178" s="39">
        <f>'Data Entry'!A178</f>
        <v>0</v>
      </c>
      <c r="B178" s="26">
        <v>0.1</v>
      </c>
      <c r="C178" s="31">
        <v>0.55</v>
      </c>
      <c r="D178" s="31" t="e">
        <f>1/'Data Entry'!B178</f>
        <v>#DIV/0!</v>
      </c>
      <c r="E178" s="31">
        <f>IF('Data Entry'!B178&gt;1,0.8,1)</f>
        <v>1</v>
      </c>
      <c r="F178" s="20">
        <f>B178*C178*'Data Entry'!J178</f>
        <v>0</v>
      </c>
      <c r="G178" s="25" t="e">
        <f t="shared" si="12"/>
        <v>#DIV/0!</v>
      </c>
      <c r="H178" s="25" t="e">
        <f t="shared" si="13"/>
        <v>#DIV/0!</v>
      </c>
      <c r="I178" s="25">
        <f>F178*E178*'Data Entry'!K178</f>
        <v>0</v>
      </c>
      <c r="J178" s="19">
        <f t="shared" si="10"/>
        <v>0</v>
      </c>
      <c r="K178" s="25">
        <f>F178*'Data Entry'!L178</f>
        <v>0</v>
      </c>
      <c r="L178" s="19">
        <f t="shared" si="11"/>
        <v>0</v>
      </c>
      <c r="M178" s="20">
        <f>IF(AND(1&lt;'Data Entry'!O178,16&gt;'Data Entry'!O178),0.6,IF(AND(15&lt;'Data Entry'!O178,31&gt;'Data Entry'!O178),0.5,IF(AND(30&lt;'Data Entry'!O178,61&gt;'Data Entry'!O178),0.4,IF(AND(60&lt;'Data Entry'!O178,121&gt;'Data Entry'!O178),0.3,IF(AND(120&lt;'Data Entry'!O178,241&gt;'Data Entry'!O178),0.2,IF(AND(240&lt;'Data Entry'!O178,481&gt;'Data Entry'!O178),0.1,0))))))</f>
        <v>0</v>
      </c>
      <c r="N178" s="16">
        <f>'BCI &amp; PEM Results'!B178</f>
        <v>0</v>
      </c>
      <c r="O178" s="16">
        <f>IF('Data Entry'!P178="y",1,0)</f>
        <v>0</v>
      </c>
      <c r="P178" s="16">
        <f>IF(AND('Data Entry'!B178=1,'Data Entry'!C178="y"),1,0)</f>
        <v>0</v>
      </c>
      <c r="Q178" s="16">
        <f>IF(AND('Data Entry'!B178=1,'Intermediate Calculations'!P178=0),1,0)</f>
        <v>0</v>
      </c>
      <c r="R178" s="16">
        <f>5.0606+(0.4076*(0.25*'BCI &amp; PEM Results'!H178+'BCI &amp; PEM Results'!N178))-(0.5275*'Intermediate Calculations'!O178)-(4.2064*'Intermediate Calculations'!N178)+(0.6246*(-0.33+'BCI &amp; PEM Results'!C178))-(0.3358*('BCI &amp; PEM Results'!C178+'BCI &amp; PEM Results'!D178-0.65))+(0.9509*'Intermediate Calculations'!P178)+(0.06799*E178*'Data Entry'!K178*100)</f>
        <v>5.75330134</v>
      </c>
      <c r="S178" s="18">
        <f t="shared" si="14"/>
        <v>315.2296245235946</v>
      </c>
    </row>
    <row r="179" spans="1:19" ht="12.75">
      <c r="A179" s="39">
        <f>'Data Entry'!A179</f>
        <v>0</v>
      </c>
      <c r="B179" s="26">
        <v>0.1</v>
      </c>
      <c r="C179" s="31">
        <v>0.55</v>
      </c>
      <c r="D179" s="31" t="e">
        <f>1/'Data Entry'!B179</f>
        <v>#DIV/0!</v>
      </c>
      <c r="E179" s="31">
        <f>IF('Data Entry'!B179&gt;1,0.8,1)</f>
        <v>1</v>
      </c>
      <c r="F179" s="20">
        <f>B179*C179*'Data Entry'!J179</f>
        <v>0</v>
      </c>
      <c r="G179" s="25" t="e">
        <f t="shared" si="12"/>
        <v>#DIV/0!</v>
      </c>
      <c r="H179" s="25" t="e">
        <f t="shared" si="13"/>
        <v>#DIV/0!</v>
      </c>
      <c r="I179" s="25">
        <f>F179*E179*'Data Entry'!K179</f>
        <v>0</v>
      </c>
      <c r="J179" s="19">
        <f t="shared" si="10"/>
        <v>0</v>
      </c>
      <c r="K179" s="25">
        <f>F179*'Data Entry'!L179</f>
        <v>0</v>
      </c>
      <c r="L179" s="19">
        <f t="shared" si="11"/>
        <v>0</v>
      </c>
      <c r="M179" s="20">
        <f>IF(AND(1&lt;'Data Entry'!O179,16&gt;'Data Entry'!O179),0.6,IF(AND(15&lt;'Data Entry'!O179,31&gt;'Data Entry'!O179),0.5,IF(AND(30&lt;'Data Entry'!O179,61&gt;'Data Entry'!O179),0.4,IF(AND(60&lt;'Data Entry'!O179,121&gt;'Data Entry'!O179),0.3,IF(AND(120&lt;'Data Entry'!O179,241&gt;'Data Entry'!O179),0.2,IF(AND(240&lt;'Data Entry'!O179,481&gt;'Data Entry'!O179),0.1,0))))))</f>
        <v>0</v>
      </c>
      <c r="N179" s="16">
        <f>'BCI &amp; PEM Results'!B179</f>
        <v>0</v>
      </c>
      <c r="O179" s="16">
        <f>IF('Data Entry'!P179="y",1,0)</f>
        <v>0</v>
      </c>
      <c r="P179" s="16">
        <f>IF(AND('Data Entry'!B179=1,'Data Entry'!C179="y"),1,0)</f>
        <v>0</v>
      </c>
      <c r="Q179" s="16">
        <f>IF(AND('Data Entry'!B179=1,'Intermediate Calculations'!P179=0),1,0)</f>
        <v>0</v>
      </c>
      <c r="R179" s="16">
        <f>5.0606+(0.4076*(0.25*'BCI &amp; PEM Results'!H179+'BCI &amp; PEM Results'!N179))-(0.5275*'Intermediate Calculations'!O179)-(4.2064*'Intermediate Calculations'!N179)+(0.6246*(-0.33+'BCI &amp; PEM Results'!C179))-(0.3358*('BCI &amp; PEM Results'!C179+'BCI &amp; PEM Results'!D179-0.65))+(0.9509*'Intermediate Calculations'!P179)+(0.06799*E179*'Data Entry'!K179*100)</f>
        <v>5.75330134</v>
      </c>
      <c r="S179" s="18">
        <f t="shared" si="14"/>
        <v>315.2296245235946</v>
      </c>
    </row>
    <row r="180" spans="1:19" ht="12.75">
      <c r="A180" s="39">
        <f>'Data Entry'!A180</f>
        <v>0</v>
      </c>
      <c r="B180" s="26">
        <v>0.1</v>
      </c>
      <c r="C180" s="31">
        <v>0.55</v>
      </c>
      <c r="D180" s="31" t="e">
        <f>1/'Data Entry'!B180</f>
        <v>#DIV/0!</v>
      </c>
      <c r="E180" s="31">
        <f>IF('Data Entry'!B180&gt;1,0.8,1)</f>
        <v>1</v>
      </c>
      <c r="F180" s="20">
        <f>B180*C180*'Data Entry'!J180</f>
        <v>0</v>
      </c>
      <c r="G180" s="25" t="e">
        <f t="shared" si="12"/>
        <v>#DIV/0!</v>
      </c>
      <c r="H180" s="25" t="e">
        <f t="shared" si="13"/>
        <v>#DIV/0!</v>
      </c>
      <c r="I180" s="25">
        <f>F180*E180*'Data Entry'!K180</f>
        <v>0</v>
      </c>
      <c r="J180" s="19">
        <f t="shared" si="10"/>
        <v>0</v>
      </c>
      <c r="K180" s="25">
        <f>F180*'Data Entry'!L180</f>
        <v>0</v>
      </c>
      <c r="L180" s="19">
        <f t="shared" si="11"/>
        <v>0</v>
      </c>
      <c r="M180" s="20">
        <f>IF(AND(1&lt;'Data Entry'!O180,16&gt;'Data Entry'!O180),0.6,IF(AND(15&lt;'Data Entry'!O180,31&gt;'Data Entry'!O180),0.5,IF(AND(30&lt;'Data Entry'!O180,61&gt;'Data Entry'!O180),0.4,IF(AND(60&lt;'Data Entry'!O180,121&gt;'Data Entry'!O180),0.3,IF(AND(120&lt;'Data Entry'!O180,241&gt;'Data Entry'!O180),0.2,IF(AND(240&lt;'Data Entry'!O180,481&gt;'Data Entry'!O180),0.1,0))))))</f>
        <v>0</v>
      </c>
      <c r="N180" s="16">
        <f>'BCI &amp; PEM Results'!B180</f>
        <v>0</v>
      </c>
      <c r="O180" s="16">
        <f>IF('Data Entry'!P180="y",1,0)</f>
        <v>0</v>
      </c>
      <c r="P180" s="16">
        <f>IF(AND('Data Entry'!B180=1,'Data Entry'!C180="y"),1,0)</f>
        <v>0</v>
      </c>
      <c r="Q180" s="16">
        <f>IF(AND('Data Entry'!B180=1,'Intermediate Calculations'!P180=0),1,0)</f>
        <v>0</v>
      </c>
      <c r="R180" s="16">
        <f>5.0606+(0.4076*(0.25*'BCI &amp; PEM Results'!H180+'BCI &amp; PEM Results'!N180))-(0.5275*'Intermediate Calculations'!O180)-(4.2064*'Intermediate Calculations'!N180)+(0.6246*(-0.33+'BCI &amp; PEM Results'!C180))-(0.3358*('BCI &amp; PEM Results'!C180+'BCI &amp; PEM Results'!D180-0.65))+(0.9509*'Intermediate Calculations'!P180)+(0.06799*E180*'Data Entry'!K180*100)</f>
        <v>5.75330134</v>
      </c>
      <c r="S180" s="18">
        <f t="shared" si="14"/>
        <v>315.2296245235946</v>
      </c>
    </row>
    <row r="181" spans="1:19" ht="12.75">
      <c r="A181" s="39">
        <f>'Data Entry'!A181</f>
        <v>0</v>
      </c>
      <c r="B181" s="26">
        <v>0.1</v>
      </c>
      <c r="C181" s="31">
        <v>0.55</v>
      </c>
      <c r="D181" s="31" t="e">
        <f>1/'Data Entry'!B181</f>
        <v>#DIV/0!</v>
      </c>
      <c r="E181" s="31">
        <f>IF('Data Entry'!B181&gt;1,0.8,1)</f>
        <v>1</v>
      </c>
      <c r="F181" s="20">
        <f>B181*C181*'Data Entry'!J181</f>
        <v>0</v>
      </c>
      <c r="G181" s="25" t="e">
        <f t="shared" si="12"/>
        <v>#DIV/0!</v>
      </c>
      <c r="H181" s="25" t="e">
        <f t="shared" si="13"/>
        <v>#DIV/0!</v>
      </c>
      <c r="I181" s="25">
        <f>F181*E181*'Data Entry'!K181</f>
        <v>0</v>
      </c>
      <c r="J181" s="19">
        <f t="shared" si="10"/>
        <v>0</v>
      </c>
      <c r="K181" s="25">
        <f>F181*'Data Entry'!L181</f>
        <v>0</v>
      </c>
      <c r="L181" s="19">
        <f t="shared" si="11"/>
        <v>0</v>
      </c>
      <c r="M181" s="20">
        <f>IF(AND(1&lt;'Data Entry'!O181,16&gt;'Data Entry'!O181),0.6,IF(AND(15&lt;'Data Entry'!O181,31&gt;'Data Entry'!O181),0.5,IF(AND(30&lt;'Data Entry'!O181,61&gt;'Data Entry'!O181),0.4,IF(AND(60&lt;'Data Entry'!O181,121&gt;'Data Entry'!O181),0.3,IF(AND(120&lt;'Data Entry'!O181,241&gt;'Data Entry'!O181),0.2,IF(AND(240&lt;'Data Entry'!O181,481&gt;'Data Entry'!O181),0.1,0))))))</f>
        <v>0</v>
      </c>
      <c r="N181" s="16">
        <f>'BCI &amp; PEM Results'!B181</f>
        <v>0</v>
      </c>
      <c r="O181" s="16">
        <f>IF('Data Entry'!P181="y",1,0)</f>
        <v>0</v>
      </c>
      <c r="P181" s="16">
        <f>IF(AND('Data Entry'!B181=1,'Data Entry'!C181="y"),1,0)</f>
        <v>0</v>
      </c>
      <c r="Q181" s="16">
        <f>IF(AND('Data Entry'!B181=1,'Intermediate Calculations'!P181=0),1,0)</f>
        <v>0</v>
      </c>
      <c r="R181" s="16">
        <f>5.0606+(0.4076*(0.25*'BCI &amp; PEM Results'!H181+'BCI &amp; PEM Results'!N181))-(0.5275*'Intermediate Calculations'!O181)-(4.2064*'Intermediate Calculations'!N181)+(0.6246*(-0.33+'BCI &amp; PEM Results'!C181))-(0.3358*('BCI &amp; PEM Results'!C181+'BCI &amp; PEM Results'!D181-0.65))+(0.9509*'Intermediate Calculations'!P181)+(0.06799*E181*'Data Entry'!K181*100)</f>
        <v>5.75330134</v>
      </c>
      <c r="S181" s="18">
        <f t="shared" si="14"/>
        <v>315.2296245235946</v>
      </c>
    </row>
    <row r="182" spans="1:19" ht="12.75">
      <c r="A182" s="39">
        <f>'Data Entry'!A182</f>
        <v>0</v>
      </c>
      <c r="B182" s="26">
        <v>0.1</v>
      </c>
      <c r="C182" s="31">
        <v>0.55</v>
      </c>
      <c r="D182" s="31" t="e">
        <f>1/'Data Entry'!B182</f>
        <v>#DIV/0!</v>
      </c>
      <c r="E182" s="31">
        <f>IF('Data Entry'!B182&gt;1,0.8,1)</f>
        <v>1</v>
      </c>
      <c r="F182" s="20">
        <f>B182*C182*'Data Entry'!J182</f>
        <v>0</v>
      </c>
      <c r="G182" s="25" t="e">
        <f t="shared" si="12"/>
        <v>#DIV/0!</v>
      </c>
      <c r="H182" s="25" t="e">
        <f t="shared" si="13"/>
        <v>#DIV/0!</v>
      </c>
      <c r="I182" s="25">
        <f>F182*E182*'Data Entry'!K182</f>
        <v>0</v>
      </c>
      <c r="J182" s="19">
        <f t="shared" si="10"/>
        <v>0</v>
      </c>
      <c r="K182" s="25">
        <f>F182*'Data Entry'!L182</f>
        <v>0</v>
      </c>
      <c r="L182" s="19">
        <f t="shared" si="11"/>
        <v>0</v>
      </c>
      <c r="M182" s="20">
        <f>IF(AND(1&lt;'Data Entry'!O182,16&gt;'Data Entry'!O182),0.6,IF(AND(15&lt;'Data Entry'!O182,31&gt;'Data Entry'!O182),0.5,IF(AND(30&lt;'Data Entry'!O182,61&gt;'Data Entry'!O182),0.4,IF(AND(60&lt;'Data Entry'!O182,121&gt;'Data Entry'!O182),0.3,IF(AND(120&lt;'Data Entry'!O182,241&gt;'Data Entry'!O182),0.2,IF(AND(240&lt;'Data Entry'!O182,481&gt;'Data Entry'!O182),0.1,0))))))</f>
        <v>0</v>
      </c>
      <c r="N182" s="16">
        <f>'BCI &amp; PEM Results'!B182</f>
        <v>0</v>
      </c>
      <c r="O182" s="16">
        <f>IF('Data Entry'!P182="y",1,0)</f>
        <v>0</v>
      </c>
      <c r="P182" s="16">
        <f>IF(AND('Data Entry'!B182=1,'Data Entry'!C182="y"),1,0)</f>
        <v>0</v>
      </c>
      <c r="Q182" s="16">
        <f>IF(AND('Data Entry'!B182=1,'Intermediate Calculations'!P182=0),1,0)</f>
        <v>0</v>
      </c>
      <c r="R182" s="16">
        <f>5.0606+(0.4076*(0.25*'BCI &amp; PEM Results'!H182+'BCI &amp; PEM Results'!N182))-(0.5275*'Intermediate Calculations'!O182)-(4.2064*'Intermediate Calculations'!N182)+(0.6246*(-0.33+'BCI &amp; PEM Results'!C182))-(0.3358*('BCI &amp; PEM Results'!C182+'BCI &amp; PEM Results'!D182-0.65))+(0.9509*'Intermediate Calculations'!P182)+(0.06799*E182*'Data Entry'!K182*100)</f>
        <v>5.75330134</v>
      </c>
      <c r="S182" s="18">
        <f t="shared" si="14"/>
        <v>315.2296245235946</v>
      </c>
    </row>
    <row r="183" spans="1:19" ht="12.75">
      <c r="A183" s="39">
        <f>'Data Entry'!A183</f>
        <v>0</v>
      </c>
      <c r="B183" s="26">
        <v>0.1</v>
      </c>
      <c r="C183" s="31">
        <v>0.55</v>
      </c>
      <c r="D183" s="31" t="e">
        <f>1/'Data Entry'!B183</f>
        <v>#DIV/0!</v>
      </c>
      <c r="E183" s="31">
        <f>IF('Data Entry'!B183&gt;1,0.8,1)</f>
        <v>1</v>
      </c>
      <c r="F183" s="20">
        <f>B183*C183*'Data Entry'!J183</f>
        <v>0</v>
      </c>
      <c r="G183" s="25" t="e">
        <f t="shared" si="12"/>
        <v>#DIV/0!</v>
      </c>
      <c r="H183" s="25" t="e">
        <f t="shared" si="13"/>
        <v>#DIV/0!</v>
      </c>
      <c r="I183" s="25">
        <f>F183*E183*'Data Entry'!K183</f>
        <v>0</v>
      </c>
      <c r="J183" s="19">
        <f t="shared" si="10"/>
        <v>0</v>
      </c>
      <c r="K183" s="25">
        <f>F183*'Data Entry'!L183</f>
        <v>0</v>
      </c>
      <c r="L183" s="19">
        <f t="shared" si="11"/>
        <v>0</v>
      </c>
      <c r="M183" s="20">
        <f>IF(AND(1&lt;'Data Entry'!O183,16&gt;'Data Entry'!O183),0.6,IF(AND(15&lt;'Data Entry'!O183,31&gt;'Data Entry'!O183),0.5,IF(AND(30&lt;'Data Entry'!O183,61&gt;'Data Entry'!O183),0.4,IF(AND(60&lt;'Data Entry'!O183,121&gt;'Data Entry'!O183),0.3,IF(AND(120&lt;'Data Entry'!O183,241&gt;'Data Entry'!O183),0.2,IF(AND(240&lt;'Data Entry'!O183,481&gt;'Data Entry'!O183),0.1,0))))))</f>
        <v>0</v>
      </c>
      <c r="N183" s="16">
        <f>'BCI &amp; PEM Results'!B183</f>
        <v>0</v>
      </c>
      <c r="O183" s="16">
        <f>IF('Data Entry'!P183="y",1,0)</f>
        <v>0</v>
      </c>
      <c r="P183" s="16">
        <f>IF(AND('Data Entry'!B183=1,'Data Entry'!C183="y"),1,0)</f>
        <v>0</v>
      </c>
      <c r="Q183" s="16">
        <f>IF(AND('Data Entry'!B183=1,'Intermediate Calculations'!P183=0),1,0)</f>
        <v>0</v>
      </c>
      <c r="R183" s="16">
        <f>5.0606+(0.4076*(0.25*'BCI &amp; PEM Results'!H183+'BCI &amp; PEM Results'!N183))-(0.5275*'Intermediate Calculations'!O183)-(4.2064*'Intermediate Calculations'!N183)+(0.6246*(-0.33+'BCI &amp; PEM Results'!C183))-(0.3358*('BCI &amp; PEM Results'!C183+'BCI &amp; PEM Results'!D183-0.65))+(0.9509*'Intermediate Calculations'!P183)+(0.06799*E183*'Data Entry'!K183*100)</f>
        <v>5.75330134</v>
      </c>
      <c r="S183" s="18">
        <f t="shared" si="14"/>
        <v>315.2296245235946</v>
      </c>
    </row>
    <row r="184" spans="1:19" ht="12.75">
      <c r="A184" s="39">
        <f>'Data Entry'!A184</f>
        <v>0</v>
      </c>
      <c r="B184" s="26">
        <v>0.1</v>
      </c>
      <c r="C184" s="31">
        <v>0.55</v>
      </c>
      <c r="D184" s="31" t="e">
        <f>1/'Data Entry'!B184</f>
        <v>#DIV/0!</v>
      </c>
      <c r="E184" s="31">
        <f>IF('Data Entry'!B184&gt;1,0.8,1)</f>
        <v>1</v>
      </c>
      <c r="F184" s="20">
        <f>B184*C184*'Data Entry'!J184</f>
        <v>0</v>
      </c>
      <c r="G184" s="25" t="e">
        <f t="shared" si="12"/>
        <v>#DIV/0!</v>
      </c>
      <c r="H184" s="25" t="e">
        <f t="shared" si="13"/>
        <v>#DIV/0!</v>
      </c>
      <c r="I184" s="25">
        <f>F184*E184*'Data Entry'!K184</f>
        <v>0</v>
      </c>
      <c r="J184" s="19">
        <f t="shared" si="10"/>
        <v>0</v>
      </c>
      <c r="K184" s="25">
        <f>F184*'Data Entry'!L184</f>
        <v>0</v>
      </c>
      <c r="L184" s="19">
        <f t="shared" si="11"/>
        <v>0</v>
      </c>
      <c r="M184" s="20">
        <f>IF(AND(1&lt;'Data Entry'!O184,16&gt;'Data Entry'!O184),0.6,IF(AND(15&lt;'Data Entry'!O184,31&gt;'Data Entry'!O184),0.5,IF(AND(30&lt;'Data Entry'!O184,61&gt;'Data Entry'!O184),0.4,IF(AND(60&lt;'Data Entry'!O184,121&gt;'Data Entry'!O184),0.3,IF(AND(120&lt;'Data Entry'!O184,241&gt;'Data Entry'!O184),0.2,IF(AND(240&lt;'Data Entry'!O184,481&gt;'Data Entry'!O184),0.1,0))))))</f>
        <v>0</v>
      </c>
      <c r="N184" s="16">
        <f>'BCI &amp; PEM Results'!B184</f>
        <v>0</v>
      </c>
      <c r="O184" s="16">
        <f>IF('Data Entry'!P184="y",1,0)</f>
        <v>0</v>
      </c>
      <c r="P184" s="16">
        <f>IF(AND('Data Entry'!B184=1,'Data Entry'!C184="y"),1,0)</f>
        <v>0</v>
      </c>
      <c r="Q184" s="16">
        <f>IF(AND('Data Entry'!B184=1,'Intermediate Calculations'!P184=0),1,0)</f>
        <v>0</v>
      </c>
      <c r="R184" s="16">
        <f>5.0606+(0.4076*(0.25*'BCI &amp; PEM Results'!H184+'BCI &amp; PEM Results'!N184))-(0.5275*'Intermediate Calculations'!O184)-(4.2064*'Intermediate Calculations'!N184)+(0.6246*(-0.33+'BCI &amp; PEM Results'!C184))-(0.3358*('BCI &amp; PEM Results'!C184+'BCI &amp; PEM Results'!D184-0.65))+(0.9509*'Intermediate Calculations'!P184)+(0.06799*E184*'Data Entry'!K184*100)</f>
        <v>5.75330134</v>
      </c>
      <c r="S184" s="18">
        <f t="shared" si="14"/>
        <v>315.2296245235946</v>
      </c>
    </row>
    <row r="185" spans="1:19" ht="12.75">
      <c r="A185" s="39">
        <f>'Data Entry'!A185</f>
        <v>0</v>
      </c>
      <c r="B185" s="26">
        <v>0.1</v>
      </c>
      <c r="C185" s="31">
        <v>0.55</v>
      </c>
      <c r="D185" s="31" t="e">
        <f>1/'Data Entry'!B185</f>
        <v>#DIV/0!</v>
      </c>
      <c r="E185" s="31">
        <f>IF('Data Entry'!B185&gt;1,0.8,1)</f>
        <v>1</v>
      </c>
      <c r="F185" s="20">
        <f>B185*C185*'Data Entry'!J185</f>
        <v>0</v>
      </c>
      <c r="G185" s="25" t="e">
        <f t="shared" si="12"/>
        <v>#DIV/0!</v>
      </c>
      <c r="H185" s="25" t="e">
        <f t="shared" si="13"/>
        <v>#DIV/0!</v>
      </c>
      <c r="I185" s="25">
        <f>F185*E185*'Data Entry'!K185</f>
        <v>0</v>
      </c>
      <c r="J185" s="19">
        <f t="shared" si="10"/>
        <v>0</v>
      </c>
      <c r="K185" s="25">
        <f>F185*'Data Entry'!L185</f>
        <v>0</v>
      </c>
      <c r="L185" s="19">
        <f t="shared" si="11"/>
        <v>0</v>
      </c>
      <c r="M185" s="20">
        <f>IF(AND(1&lt;'Data Entry'!O185,16&gt;'Data Entry'!O185),0.6,IF(AND(15&lt;'Data Entry'!O185,31&gt;'Data Entry'!O185),0.5,IF(AND(30&lt;'Data Entry'!O185,61&gt;'Data Entry'!O185),0.4,IF(AND(60&lt;'Data Entry'!O185,121&gt;'Data Entry'!O185),0.3,IF(AND(120&lt;'Data Entry'!O185,241&gt;'Data Entry'!O185),0.2,IF(AND(240&lt;'Data Entry'!O185,481&gt;'Data Entry'!O185),0.1,0))))))</f>
        <v>0</v>
      </c>
      <c r="N185" s="16">
        <f>'BCI &amp; PEM Results'!B185</f>
        <v>0</v>
      </c>
      <c r="O185" s="16">
        <f>IF('Data Entry'!P185="y",1,0)</f>
        <v>0</v>
      </c>
      <c r="P185" s="16">
        <f>IF(AND('Data Entry'!B185=1,'Data Entry'!C185="y"),1,0)</f>
        <v>0</v>
      </c>
      <c r="Q185" s="16">
        <f>IF(AND('Data Entry'!B185=1,'Intermediate Calculations'!P185=0),1,0)</f>
        <v>0</v>
      </c>
      <c r="R185" s="16">
        <f>5.0606+(0.4076*(0.25*'BCI &amp; PEM Results'!H185+'BCI &amp; PEM Results'!N185))-(0.5275*'Intermediate Calculations'!O185)-(4.2064*'Intermediate Calculations'!N185)+(0.6246*(-0.33+'BCI &amp; PEM Results'!C185))-(0.3358*('BCI &amp; PEM Results'!C185+'BCI &amp; PEM Results'!D185-0.65))+(0.9509*'Intermediate Calculations'!P185)+(0.06799*E185*'Data Entry'!K185*100)</f>
        <v>5.75330134</v>
      </c>
      <c r="S185" s="18">
        <f t="shared" si="14"/>
        <v>315.2296245235946</v>
      </c>
    </row>
    <row r="186" spans="1:19" ht="12.75">
      <c r="A186" s="39">
        <f>'Data Entry'!A186</f>
        <v>0</v>
      </c>
      <c r="B186" s="26">
        <v>0.1</v>
      </c>
      <c r="C186" s="31">
        <v>0.55</v>
      </c>
      <c r="D186" s="31" t="e">
        <f>1/'Data Entry'!B186</f>
        <v>#DIV/0!</v>
      </c>
      <c r="E186" s="31">
        <f>IF('Data Entry'!B186&gt;1,0.8,1)</f>
        <v>1</v>
      </c>
      <c r="F186" s="20">
        <f>B186*C186*'Data Entry'!J186</f>
        <v>0</v>
      </c>
      <c r="G186" s="25" t="e">
        <f t="shared" si="12"/>
        <v>#DIV/0!</v>
      </c>
      <c r="H186" s="25" t="e">
        <f t="shared" si="13"/>
        <v>#DIV/0!</v>
      </c>
      <c r="I186" s="25">
        <f>F186*E186*'Data Entry'!K186</f>
        <v>0</v>
      </c>
      <c r="J186" s="19">
        <f t="shared" si="10"/>
        <v>0</v>
      </c>
      <c r="K186" s="25">
        <f>F186*'Data Entry'!L186</f>
        <v>0</v>
      </c>
      <c r="L186" s="19">
        <f t="shared" si="11"/>
        <v>0</v>
      </c>
      <c r="M186" s="20">
        <f>IF(AND(1&lt;'Data Entry'!O186,16&gt;'Data Entry'!O186),0.6,IF(AND(15&lt;'Data Entry'!O186,31&gt;'Data Entry'!O186),0.5,IF(AND(30&lt;'Data Entry'!O186,61&gt;'Data Entry'!O186),0.4,IF(AND(60&lt;'Data Entry'!O186,121&gt;'Data Entry'!O186),0.3,IF(AND(120&lt;'Data Entry'!O186,241&gt;'Data Entry'!O186),0.2,IF(AND(240&lt;'Data Entry'!O186,481&gt;'Data Entry'!O186),0.1,0))))))</f>
        <v>0</v>
      </c>
      <c r="N186" s="16">
        <f>'BCI &amp; PEM Results'!B186</f>
        <v>0</v>
      </c>
      <c r="O186" s="16">
        <f>IF('Data Entry'!P186="y",1,0)</f>
        <v>0</v>
      </c>
      <c r="P186" s="16">
        <f>IF(AND('Data Entry'!B186=1,'Data Entry'!C186="y"),1,0)</f>
        <v>0</v>
      </c>
      <c r="Q186" s="16">
        <f>IF(AND('Data Entry'!B186=1,'Intermediate Calculations'!P186=0),1,0)</f>
        <v>0</v>
      </c>
      <c r="R186" s="16">
        <f>5.0606+(0.4076*(0.25*'BCI &amp; PEM Results'!H186+'BCI &amp; PEM Results'!N186))-(0.5275*'Intermediate Calculations'!O186)-(4.2064*'Intermediate Calculations'!N186)+(0.6246*(-0.33+'BCI &amp; PEM Results'!C186))-(0.3358*('BCI &amp; PEM Results'!C186+'BCI &amp; PEM Results'!D186-0.65))+(0.9509*'Intermediate Calculations'!P186)+(0.06799*E186*'Data Entry'!K186*100)</f>
        <v>5.75330134</v>
      </c>
      <c r="S186" s="18">
        <f t="shared" si="14"/>
        <v>315.2296245235946</v>
      </c>
    </row>
    <row r="187" spans="1:19" ht="12.75">
      <c r="A187" s="39">
        <f>'Data Entry'!A187</f>
        <v>0</v>
      </c>
      <c r="B187" s="26">
        <v>0.1</v>
      </c>
      <c r="C187" s="31">
        <v>0.55</v>
      </c>
      <c r="D187" s="31" t="e">
        <f>1/'Data Entry'!B187</f>
        <v>#DIV/0!</v>
      </c>
      <c r="E187" s="31">
        <f>IF('Data Entry'!B187&gt;1,0.8,1)</f>
        <v>1</v>
      </c>
      <c r="F187" s="20">
        <f>B187*C187*'Data Entry'!J187</f>
        <v>0</v>
      </c>
      <c r="G187" s="25" t="e">
        <f t="shared" si="12"/>
        <v>#DIV/0!</v>
      </c>
      <c r="H187" s="25" t="e">
        <f t="shared" si="13"/>
        <v>#DIV/0!</v>
      </c>
      <c r="I187" s="25">
        <f>F187*E187*'Data Entry'!K187</f>
        <v>0</v>
      </c>
      <c r="J187" s="19">
        <f t="shared" si="10"/>
        <v>0</v>
      </c>
      <c r="K187" s="25">
        <f>F187*'Data Entry'!L187</f>
        <v>0</v>
      </c>
      <c r="L187" s="19">
        <f t="shared" si="11"/>
        <v>0</v>
      </c>
      <c r="M187" s="20">
        <f>IF(AND(1&lt;'Data Entry'!O187,16&gt;'Data Entry'!O187),0.6,IF(AND(15&lt;'Data Entry'!O187,31&gt;'Data Entry'!O187),0.5,IF(AND(30&lt;'Data Entry'!O187,61&gt;'Data Entry'!O187),0.4,IF(AND(60&lt;'Data Entry'!O187,121&gt;'Data Entry'!O187),0.3,IF(AND(120&lt;'Data Entry'!O187,241&gt;'Data Entry'!O187),0.2,IF(AND(240&lt;'Data Entry'!O187,481&gt;'Data Entry'!O187),0.1,0))))))</f>
        <v>0</v>
      </c>
      <c r="N187" s="16">
        <f>'BCI &amp; PEM Results'!B187</f>
        <v>0</v>
      </c>
      <c r="O187" s="16">
        <f>IF('Data Entry'!P187="y",1,0)</f>
        <v>0</v>
      </c>
      <c r="P187" s="16">
        <f>IF(AND('Data Entry'!B187=1,'Data Entry'!C187="y"),1,0)</f>
        <v>0</v>
      </c>
      <c r="Q187" s="16">
        <f>IF(AND('Data Entry'!B187=1,'Intermediate Calculations'!P187=0),1,0)</f>
        <v>0</v>
      </c>
      <c r="R187" s="16">
        <f>5.0606+(0.4076*(0.25*'BCI &amp; PEM Results'!H187+'BCI &amp; PEM Results'!N187))-(0.5275*'Intermediate Calculations'!O187)-(4.2064*'Intermediate Calculations'!N187)+(0.6246*(-0.33+'BCI &amp; PEM Results'!C187))-(0.3358*('BCI &amp; PEM Results'!C187+'BCI &amp; PEM Results'!D187-0.65))+(0.9509*'Intermediate Calculations'!P187)+(0.06799*E187*'Data Entry'!K187*100)</f>
        <v>5.75330134</v>
      </c>
      <c r="S187" s="18">
        <f t="shared" si="14"/>
        <v>315.2296245235946</v>
      </c>
    </row>
    <row r="188" spans="1:19" ht="12.75">
      <c r="A188" s="39">
        <f>'Data Entry'!A188</f>
        <v>0</v>
      </c>
      <c r="B188" s="26">
        <v>0.1</v>
      </c>
      <c r="C188" s="31">
        <v>0.55</v>
      </c>
      <c r="D188" s="31" t="e">
        <f>1/'Data Entry'!B188</f>
        <v>#DIV/0!</v>
      </c>
      <c r="E188" s="31">
        <f>IF('Data Entry'!B188&gt;1,0.8,1)</f>
        <v>1</v>
      </c>
      <c r="F188" s="20">
        <f>B188*C188*'Data Entry'!J188</f>
        <v>0</v>
      </c>
      <c r="G188" s="25" t="e">
        <f t="shared" si="12"/>
        <v>#DIV/0!</v>
      </c>
      <c r="H188" s="25" t="e">
        <f t="shared" si="13"/>
        <v>#DIV/0!</v>
      </c>
      <c r="I188" s="25">
        <f>F188*E188*'Data Entry'!K188</f>
        <v>0</v>
      </c>
      <c r="J188" s="19">
        <f t="shared" si="10"/>
        <v>0</v>
      </c>
      <c r="K188" s="25">
        <f>F188*'Data Entry'!L188</f>
        <v>0</v>
      </c>
      <c r="L188" s="19">
        <f t="shared" si="11"/>
        <v>0</v>
      </c>
      <c r="M188" s="20">
        <f>IF(AND(1&lt;'Data Entry'!O188,16&gt;'Data Entry'!O188),0.6,IF(AND(15&lt;'Data Entry'!O188,31&gt;'Data Entry'!O188),0.5,IF(AND(30&lt;'Data Entry'!O188,61&gt;'Data Entry'!O188),0.4,IF(AND(60&lt;'Data Entry'!O188,121&gt;'Data Entry'!O188),0.3,IF(AND(120&lt;'Data Entry'!O188,241&gt;'Data Entry'!O188),0.2,IF(AND(240&lt;'Data Entry'!O188,481&gt;'Data Entry'!O188),0.1,0))))))</f>
        <v>0</v>
      </c>
      <c r="N188" s="16">
        <f>'BCI &amp; PEM Results'!B188</f>
        <v>0</v>
      </c>
      <c r="O188" s="16">
        <f>IF('Data Entry'!P188="y",1,0)</f>
        <v>0</v>
      </c>
      <c r="P188" s="16">
        <f>IF(AND('Data Entry'!B188=1,'Data Entry'!C188="y"),1,0)</f>
        <v>0</v>
      </c>
      <c r="Q188" s="16">
        <f>IF(AND('Data Entry'!B188=1,'Intermediate Calculations'!P188=0),1,0)</f>
        <v>0</v>
      </c>
      <c r="R188" s="16">
        <f>5.0606+(0.4076*(0.25*'BCI &amp; PEM Results'!H188+'BCI &amp; PEM Results'!N188))-(0.5275*'Intermediate Calculations'!O188)-(4.2064*'Intermediate Calculations'!N188)+(0.6246*(-0.33+'BCI &amp; PEM Results'!C188))-(0.3358*('BCI &amp; PEM Results'!C188+'BCI &amp; PEM Results'!D188-0.65))+(0.9509*'Intermediate Calculations'!P188)+(0.06799*E188*'Data Entry'!K188*100)</f>
        <v>5.75330134</v>
      </c>
      <c r="S188" s="18">
        <f t="shared" si="14"/>
        <v>315.2296245235946</v>
      </c>
    </row>
    <row r="189" spans="1:19" ht="12.75">
      <c r="A189" s="39">
        <f>'Data Entry'!A189</f>
        <v>0</v>
      </c>
      <c r="B189" s="26">
        <v>0.1</v>
      </c>
      <c r="C189" s="31">
        <v>0.55</v>
      </c>
      <c r="D189" s="31" t="e">
        <f>1/'Data Entry'!B189</f>
        <v>#DIV/0!</v>
      </c>
      <c r="E189" s="31">
        <f>IF('Data Entry'!B189&gt;1,0.8,1)</f>
        <v>1</v>
      </c>
      <c r="F189" s="20">
        <f>B189*C189*'Data Entry'!J189</f>
        <v>0</v>
      </c>
      <c r="G189" s="25" t="e">
        <f t="shared" si="12"/>
        <v>#DIV/0!</v>
      </c>
      <c r="H189" s="25" t="e">
        <f t="shared" si="13"/>
        <v>#DIV/0!</v>
      </c>
      <c r="I189" s="25">
        <f>F189*E189*'Data Entry'!K189</f>
        <v>0</v>
      </c>
      <c r="J189" s="19">
        <f t="shared" si="10"/>
        <v>0</v>
      </c>
      <c r="K189" s="25">
        <f>F189*'Data Entry'!L189</f>
        <v>0</v>
      </c>
      <c r="L189" s="19">
        <f t="shared" si="11"/>
        <v>0</v>
      </c>
      <c r="M189" s="20">
        <f>IF(AND(1&lt;'Data Entry'!O189,16&gt;'Data Entry'!O189),0.6,IF(AND(15&lt;'Data Entry'!O189,31&gt;'Data Entry'!O189),0.5,IF(AND(30&lt;'Data Entry'!O189,61&gt;'Data Entry'!O189),0.4,IF(AND(60&lt;'Data Entry'!O189,121&gt;'Data Entry'!O189),0.3,IF(AND(120&lt;'Data Entry'!O189,241&gt;'Data Entry'!O189),0.2,IF(AND(240&lt;'Data Entry'!O189,481&gt;'Data Entry'!O189),0.1,0))))))</f>
        <v>0</v>
      </c>
      <c r="N189" s="16">
        <f>'BCI &amp; PEM Results'!B189</f>
        <v>0</v>
      </c>
      <c r="O189" s="16">
        <f>IF('Data Entry'!P189="y",1,0)</f>
        <v>0</v>
      </c>
      <c r="P189" s="16">
        <f>IF(AND('Data Entry'!B189=1,'Data Entry'!C189="y"),1,0)</f>
        <v>0</v>
      </c>
      <c r="Q189" s="16">
        <f>IF(AND('Data Entry'!B189=1,'Intermediate Calculations'!P189=0),1,0)</f>
        <v>0</v>
      </c>
      <c r="R189" s="16">
        <f>5.0606+(0.4076*(0.25*'BCI &amp; PEM Results'!H189+'BCI &amp; PEM Results'!N189))-(0.5275*'Intermediate Calculations'!O189)-(4.2064*'Intermediate Calculations'!N189)+(0.6246*(-0.33+'BCI &amp; PEM Results'!C189))-(0.3358*('BCI &amp; PEM Results'!C189+'BCI &amp; PEM Results'!D189-0.65))+(0.9509*'Intermediate Calculations'!P189)+(0.06799*E189*'Data Entry'!K189*100)</f>
        <v>5.75330134</v>
      </c>
      <c r="S189" s="18">
        <f t="shared" si="14"/>
        <v>315.2296245235946</v>
      </c>
    </row>
    <row r="190" spans="1:19" ht="12.75">
      <c r="A190" s="39">
        <f>'Data Entry'!A190</f>
        <v>0</v>
      </c>
      <c r="B190" s="26">
        <v>0.1</v>
      </c>
      <c r="C190" s="31">
        <v>0.55</v>
      </c>
      <c r="D190" s="31" t="e">
        <f>1/'Data Entry'!B190</f>
        <v>#DIV/0!</v>
      </c>
      <c r="E190" s="31">
        <f>IF('Data Entry'!B190&gt;1,0.8,1)</f>
        <v>1</v>
      </c>
      <c r="F190" s="20">
        <f>B190*C190*'Data Entry'!J190</f>
        <v>0</v>
      </c>
      <c r="G190" s="25" t="e">
        <f t="shared" si="12"/>
        <v>#DIV/0!</v>
      </c>
      <c r="H190" s="25" t="e">
        <f t="shared" si="13"/>
        <v>#DIV/0!</v>
      </c>
      <c r="I190" s="25">
        <f>F190*E190*'Data Entry'!K190</f>
        <v>0</v>
      </c>
      <c r="J190" s="19">
        <f t="shared" si="10"/>
        <v>0</v>
      </c>
      <c r="K190" s="25">
        <f>F190*'Data Entry'!L190</f>
        <v>0</v>
      </c>
      <c r="L190" s="19">
        <f t="shared" si="11"/>
        <v>0</v>
      </c>
      <c r="M190" s="20">
        <f>IF(AND(1&lt;'Data Entry'!O190,16&gt;'Data Entry'!O190),0.6,IF(AND(15&lt;'Data Entry'!O190,31&gt;'Data Entry'!O190),0.5,IF(AND(30&lt;'Data Entry'!O190,61&gt;'Data Entry'!O190),0.4,IF(AND(60&lt;'Data Entry'!O190,121&gt;'Data Entry'!O190),0.3,IF(AND(120&lt;'Data Entry'!O190,241&gt;'Data Entry'!O190),0.2,IF(AND(240&lt;'Data Entry'!O190,481&gt;'Data Entry'!O190),0.1,0))))))</f>
        <v>0</v>
      </c>
      <c r="N190" s="16">
        <f>'BCI &amp; PEM Results'!B190</f>
        <v>0</v>
      </c>
      <c r="O190" s="16">
        <f>IF('Data Entry'!P190="y",1,0)</f>
        <v>0</v>
      </c>
      <c r="P190" s="16">
        <f>IF(AND('Data Entry'!B190=1,'Data Entry'!C190="y"),1,0)</f>
        <v>0</v>
      </c>
      <c r="Q190" s="16">
        <f>IF(AND('Data Entry'!B190=1,'Intermediate Calculations'!P190=0),1,0)</f>
        <v>0</v>
      </c>
      <c r="R190" s="16">
        <f>5.0606+(0.4076*(0.25*'BCI &amp; PEM Results'!H190+'BCI &amp; PEM Results'!N190))-(0.5275*'Intermediate Calculations'!O190)-(4.2064*'Intermediate Calculations'!N190)+(0.6246*(-0.33+'BCI &amp; PEM Results'!C190))-(0.3358*('BCI &amp; PEM Results'!C190+'BCI &amp; PEM Results'!D190-0.65))+(0.9509*'Intermediate Calculations'!P190)+(0.06799*E190*'Data Entry'!K190*100)</f>
        <v>5.75330134</v>
      </c>
      <c r="S190" s="18">
        <f t="shared" si="14"/>
        <v>315.2296245235946</v>
      </c>
    </row>
    <row r="191" spans="1:19" ht="12.75">
      <c r="A191" s="39">
        <f>'Data Entry'!A191</f>
        <v>0</v>
      </c>
      <c r="B191" s="26">
        <v>0.1</v>
      </c>
      <c r="C191" s="31">
        <v>0.55</v>
      </c>
      <c r="D191" s="31" t="e">
        <f>1/'Data Entry'!B191</f>
        <v>#DIV/0!</v>
      </c>
      <c r="E191" s="31">
        <f>IF('Data Entry'!B191&gt;1,0.8,1)</f>
        <v>1</v>
      </c>
      <c r="F191" s="20">
        <f>B191*C191*'Data Entry'!J191</f>
        <v>0</v>
      </c>
      <c r="G191" s="25" t="e">
        <f t="shared" si="12"/>
        <v>#DIV/0!</v>
      </c>
      <c r="H191" s="25" t="e">
        <f t="shared" si="13"/>
        <v>#DIV/0!</v>
      </c>
      <c r="I191" s="25">
        <f>F191*E191*'Data Entry'!K191</f>
        <v>0</v>
      </c>
      <c r="J191" s="19">
        <f t="shared" si="10"/>
        <v>0</v>
      </c>
      <c r="K191" s="25">
        <f>F191*'Data Entry'!L191</f>
        <v>0</v>
      </c>
      <c r="L191" s="19">
        <f t="shared" si="11"/>
        <v>0</v>
      </c>
      <c r="M191" s="20">
        <f>IF(AND(1&lt;'Data Entry'!O191,16&gt;'Data Entry'!O191),0.6,IF(AND(15&lt;'Data Entry'!O191,31&gt;'Data Entry'!O191),0.5,IF(AND(30&lt;'Data Entry'!O191,61&gt;'Data Entry'!O191),0.4,IF(AND(60&lt;'Data Entry'!O191,121&gt;'Data Entry'!O191),0.3,IF(AND(120&lt;'Data Entry'!O191,241&gt;'Data Entry'!O191),0.2,IF(AND(240&lt;'Data Entry'!O191,481&gt;'Data Entry'!O191),0.1,0))))))</f>
        <v>0</v>
      </c>
      <c r="N191" s="16">
        <f>'BCI &amp; PEM Results'!B191</f>
        <v>0</v>
      </c>
      <c r="O191" s="16">
        <f>IF('Data Entry'!P191="y",1,0)</f>
        <v>0</v>
      </c>
      <c r="P191" s="16">
        <f>IF(AND('Data Entry'!B191=1,'Data Entry'!C191="y"),1,0)</f>
        <v>0</v>
      </c>
      <c r="Q191" s="16">
        <f>IF(AND('Data Entry'!B191=1,'Intermediate Calculations'!P191=0),1,0)</f>
        <v>0</v>
      </c>
      <c r="R191" s="16">
        <f>5.0606+(0.4076*(0.25*'BCI &amp; PEM Results'!H191+'BCI &amp; PEM Results'!N191))-(0.5275*'Intermediate Calculations'!O191)-(4.2064*'Intermediate Calculations'!N191)+(0.6246*(-0.33+'BCI &amp; PEM Results'!C191))-(0.3358*('BCI &amp; PEM Results'!C191+'BCI &amp; PEM Results'!D191-0.65))+(0.9509*'Intermediate Calculations'!P191)+(0.06799*E191*'Data Entry'!K191*100)</f>
        <v>5.75330134</v>
      </c>
      <c r="S191" s="18">
        <f t="shared" si="14"/>
        <v>315.2296245235946</v>
      </c>
    </row>
    <row r="192" spans="1:19" ht="12.75">
      <c r="A192" s="39">
        <f>'Data Entry'!A192</f>
        <v>0</v>
      </c>
      <c r="B192" s="26">
        <v>0.1</v>
      </c>
      <c r="C192" s="31">
        <v>0.55</v>
      </c>
      <c r="D192" s="31" t="e">
        <f>1/'Data Entry'!B192</f>
        <v>#DIV/0!</v>
      </c>
      <c r="E192" s="31">
        <f>IF('Data Entry'!B192&gt;1,0.8,1)</f>
        <v>1</v>
      </c>
      <c r="F192" s="20">
        <f>B192*C192*'Data Entry'!J192</f>
        <v>0</v>
      </c>
      <c r="G192" s="25" t="e">
        <f t="shared" si="12"/>
        <v>#DIV/0!</v>
      </c>
      <c r="H192" s="25" t="e">
        <f t="shared" si="13"/>
        <v>#DIV/0!</v>
      </c>
      <c r="I192" s="25">
        <f>F192*E192*'Data Entry'!K192</f>
        <v>0</v>
      </c>
      <c r="J192" s="19">
        <f t="shared" si="10"/>
        <v>0</v>
      </c>
      <c r="K192" s="25">
        <f>F192*'Data Entry'!L192</f>
        <v>0</v>
      </c>
      <c r="L192" s="19">
        <f t="shared" si="11"/>
        <v>0</v>
      </c>
      <c r="M192" s="20">
        <f>IF(AND(1&lt;'Data Entry'!O192,16&gt;'Data Entry'!O192),0.6,IF(AND(15&lt;'Data Entry'!O192,31&gt;'Data Entry'!O192),0.5,IF(AND(30&lt;'Data Entry'!O192,61&gt;'Data Entry'!O192),0.4,IF(AND(60&lt;'Data Entry'!O192,121&gt;'Data Entry'!O192),0.3,IF(AND(120&lt;'Data Entry'!O192,241&gt;'Data Entry'!O192),0.2,IF(AND(240&lt;'Data Entry'!O192,481&gt;'Data Entry'!O192),0.1,0))))))</f>
        <v>0</v>
      </c>
      <c r="N192" s="16">
        <f>'BCI &amp; PEM Results'!B192</f>
        <v>0</v>
      </c>
      <c r="O192" s="16">
        <f>IF('Data Entry'!P192="y",1,0)</f>
        <v>0</v>
      </c>
      <c r="P192" s="16">
        <f>IF(AND('Data Entry'!B192=1,'Data Entry'!C192="y"),1,0)</f>
        <v>0</v>
      </c>
      <c r="Q192" s="16">
        <f>IF(AND('Data Entry'!B192=1,'Intermediate Calculations'!P192=0),1,0)</f>
        <v>0</v>
      </c>
      <c r="R192" s="16">
        <f>5.0606+(0.4076*(0.25*'BCI &amp; PEM Results'!H192+'BCI &amp; PEM Results'!N192))-(0.5275*'Intermediate Calculations'!O192)-(4.2064*'Intermediate Calculations'!N192)+(0.6246*(-0.33+'BCI &amp; PEM Results'!C192))-(0.3358*('BCI &amp; PEM Results'!C192+'BCI &amp; PEM Results'!D192-0.65))+(0.9509*'Intermediate Calculations'!P192)+(0.06799*E192*'Data Entry'!K192*100)</f>
        <v>5.75330134</v>
      </c>
      <c r="S192" s="18">
        <f t="shared" si="14"/>
        <v>315.2296245235946</v>
      </c>
    </row>
    <row r="193" spans="1:19" ht="12.75">
      <c r="A193" s="39">
        <f>'Data Entry'!A193</f>
        <v>0</v>
      </c>
      <c r="B193" s="26">
        <v>0.1</v>
      </c>
      <c r="C193" s="31">
        <v>0.55</v>
      </c>
      <c r="D193" s="31" t="e">
        <f>1/'Data Entry'!B193</f>
        <v>#DIV/0!</v>
      </c>
      <c r="E193" s="31">
        <f>IF('Data Entry'!B193&gt;1,0.8,1)</f>
        <v>1</v>
      </c>
      <c r="F193" s="20">
        <f>B193*C193*'Data Entry'!J193</f>
        <v>0</v>
      </c>
      <c r="G193" s="25" t="e">
        <f t="shared" si="12"/>
        <v>#DIV/0!</v>
      </c>
      <c r="H193" s="25" t="e">
        <f t="shared" si="13"/>
        <v>#DIV/0!</v>
      </c>
      <c r="I193" s="25">
        <f>F193*E193*'Data Entry'!K193</f>
        <v>0</v>
      </c>
      <c r="J193" s="19">
        <f t="shared" si="10"/>
        <v>0</v>
      </c>
      <c r="K193" s="25">
        <f>F193*'Data Entry'!L193</f>
        <v>0</v>
      </c>
      <c r="L193" s="19">
        <f t="shared" si="11"/>
        <v>0</v>
      </c>
      <c r="M193" s="20">
        <f>IF(AND(1&lt;'Data Entry'!O193,16&gt;'Data Entry'!O193),0.6,IF(AND(15&lt;'Data Entry'!O193,31&gt;'Data Entry'!O193),0.5,IF(AND(30&lt;'Data Entry'!O193,61&gt;'Data Entry'!O193),0.4,IF(AND(60&lt;'Data Entry'!O193,121&gt;'Data Entry'!O193),0.3,IF(AND(120&lt;'Data Entry'!O193,241&gt;'Data Entry'!O193),0.2,IF(AND(240&lt;'Data Entry'!O193,481&gt;'Data Entry'!O193),0.1,0))))))</f>
        <v>0</v>
      </c>
      <c r="N193" s="16">
        <f>'BCI &amp; PEM Results'!B193</f>
        <v>0</v>
      </c>
      <c r="O193" s="16">
        <f>IF('Data Entry'!P193="y",1,0)</f>
        <v>0</v>
      </c>
      <c r="P193" s="16">
        <f>IF(AND('Data Entry'!B193=1,'Data Entry'!C193="y"),1,0)</f>
        <v>0</v>
      </c>
      <c r="Q193" s="16">
        <f>IF(AND('Data Entry'!B193=1,'Intermediate Calculations'!P193=0),1,0)</f>
        <v>0</v>
      </c>
      <c r="R193" s="16">
        <f>5.0606+(0.4076*(0.25*'BCI &amp; PEM Results'!H193+'BCI &amp; PEM Results'!N193))-(0.5275*'Intermediate Calculations'!O193)-(4.2064*'Intermediate Calculations'!N193)+(0.6246*(-0.33+'BCI &amp; PEM Results'!C193))-(0.3358*('BCI &amp; PEM Results'!C193+'BCI &amp; PEM Results'!D193-0.65))+(0.9509*'Intermediate Calculations'!P193)+(0.06799*E193*'Data Entry'!K193*100)</f>
        <v>5.75330134</v>
      </c>
      <c r="S193" s="18">
        <f t="shared" si="14"/>
        <v>315.2296245235946</v>
      </c>
    </row>
    <row r="194" spans="1:19" ht="12.75">
      <c r="A194" s="39">
        <f>'Data Entry'!A194</f>
        <v>0</v>
      </c>
      <c r="B194" s="26">
        <v>0.1</v>
      </c>
      <c r="C194" s="31">
        <v>0.55</v>
      </c>
      <c r="D194" s="31" t="e">
        <f>1/'Data Entry'!B194</f>
        <v>#DIV/0!</v>
      </c>
      <c r="E194" s="31">
        <f>IF('Data Entry'!B194&gt;1,0.8,1)</f>
        <v>1</v>
      </c>
      <c r="F194" s="20">
        <f>B194*C194*'Data Entry'!J194</f>
        <v>0</v>
      </c>
      <c r="G194" s="25" t="e">
        <f t="shared" si="12"/>
        <v>#DIV/0!</v>
      </c>
      <c r="H194" s="25" t="e">
        <f t="shared" si="13"/>
        <v>#DIV/0!</v>
      </c>
      <c r="I194" s="25">
        <f>F194*E194*'Data Entry'!K194</f>
        <v>0</v>
      </c>
      <c r="J194" s="19">
        <f t="shared" si="10"/>
        <v>0</v>
      </c>
      <c r="K194" s="25">
        <f>F194*'Data Entry'!L194</f>
        <v>0</v>
      </c>
      <c r="L194" s="19">
        <f t="shared" si="11"/>
        <v>0</v>
      </c>
      <c r="M194" s="20">
        <f>IF(AND(1&lt;'Data Entry'!O194,16&gt;'Data Entry'!O194),0.6,IF(AND(15&lt;'Data Entry'!O194,31&gt;'Data Entry'!O194),0.5,IF(AND(30&lt;'Data Entry'!O194,61&gt;'Data Entry'!O194),0.4,IF(AND(60&lt;'Data Entry'!O194,121&gt;'Data Entry'!O194),0.3,IF(AND(120&lt;'Data Entry'!O194,241&gt;'Data Entry'!O194),0.2,IF(AND(240&lt;'Data Entry'!O194,481&gt;'Data Entry'!O194),0.1,0))))))</f>
        <v>0</v>
      </c>
      <c r="N194" s="16">
        <f>'BCI &amp; PEM Results'!B194</f>
        <v>0</v>
      </c>
      <c r="O194" s="16">
        <f>IF('Data Entry'!P194="y",1,0)</f>
        <v>0</v>
      </c>
      <c r="P194" s="16">
        <f>IF(AND('Data Entry'!B194=1,'Data Entry'!C194="y"),1,0)</f>
        <v>0</v>
      </c>
      <c r="Q194" s="16">
        <f>IF(AND('Data Entry'!B194=1,'Intermediate Calculations'!P194=0),1,0)</f>
        <v>0</v>
      </c>
      <c r="R194" s="16">
        <f>5.0606+(0.4076*(0.25*'BCI &amp; PEM Results'!H194+'BCI &amp; PEM Results'!N194))-(0.5275*'Intermediate Calculations'!O194)-(4.2064*'Intermediate Calculations'!N194)+(0.6246*(-0.33+'BCI &amp; PEM Results'!C194))-(0.3358*('BCI &amp; PEM Results'!C194+'BCI &amp; PEM Results'!D194-0.65))+(0.9509*'Intermediate Calculations'!P194)+(0.06799*E194*'Data Entry'!K194*100)</f>
        <v>5.75330134</v>
      </c>
      <c r="S194" s="18">
        <f t="shared" si="14"/>
        <v>315.2296245235946</v>
      </c>
    </row>
    <row r="195" spans="1:19" ht="12.75">
      <c r="A195" s="39">
        <f>'Data Entry'!A195</f>
        <v>0</v>
      </c>
      <c r="B195" s="26">
        <v>0.1</v>
      </c>
      <c r="C195" s="31">
        <v>0.55</v>
      </c>
      <c r="D195" s="31" t="e">
        <f>1/'Data Entry'!B195</f>
        <v>#DIV/0!</v>
      </c>
      <c r="E195" s="31">
        <f>IF('Data Entry'!B195&gt;1,0.8,1)</f>
        <v>1</v>
      </c>
      <c r="F195" s="20">
        <f>B195*C195*'Data Entry'!J195</f>
        <v>0</v>
      </c>
      <c r="G195" s="25" t="e">
        <f t="shared" si="12"/>
        <v>#DIV/0!</v>
      </c>
      <c r="H195" s="25" t="e">
        <f t="shared" si="13"/>
        <v>#DIV/0!</v>
      </c>
      <c r="I195" s="25">
        <f>F195*E195*'Data Entry'!K195</f>
        <v>0</v>
      </c>
      <c r="J195" s="19">
        <f t="shared" si="10"/>
        <v>0</v>
      </c>
      <c r="K195" s="25">
        <f>F195*'Data Entry'!L195</f>
        <v>0</v>
      </c>
      <c r="L195" s="19">
        <f t="shared" si="11"/>
        <v>0</v>
      </c>
      <c r="M195" s="20">
        <f>IF(AND(1&lt;'Data Entry'!O195,16&gt;'Data Entry'!O195),0.6,IF(AND(15&lt;'Data Entry'!O195,31&gt;'Data Entry'!O195),0.5,IF(AND(30&lt;'Data Entry'!O195,61&gt;'Data Entry'!O195),0.4,IF(AND(60&lt;'Data Entry'!O195,121&gt;'Data Entry'!O195),0.3,IF(AND(120&lt;'Data Entry'!O195,241&gt;'Data Entry'!O195),0.2,IF(AND(240&lt;'Data Entry'!O195,481&gt;'Data Entry'!O195),0.1,0))))))</f>
        <v>0</v>
      </c>
      <c r="N195" s="16">
        <f>'BCI &amp; PEM Results'!B195</f>
        <v>0</v>
      </c>
      <c r="O195" s="16">
        <f>IF('Data Entry'!P195="y",1,0)</f>
        <v>0</v>
      </c>
      <c r="P195" s="16">
        <f>IF(AND('Data Entry'!B195=1,'Data Entry'!C195="y"),1,0)</f>
        <v>0</v>
      </c>
      <c r="Q195" s="16">
        <f>IF(AND('Data Entry'!B195=1,'Intermediate Calculations'!P195=0),1,0)</f>
        <v>0</v>
      </c>
      <c r="R195" s="16">
        <f>5.0606+(0.4076*(0.25*'BCI &amp; PEM Results'!H195+'BCI &amp; PEM Results'!N195))-(0.5275*'Intermediate Calculations'!O195)-(4.2064*'Intermediate Calculations'!N195)+(0.6246*(-0.33+'BCI &amp; PEM Results'!C195))-(0.3358*('BCI &amp; PEM Results'!C195+'BCI &amp; PEM Results'!D195-0.65))+(0.9509*'Intermediate Calculations'!P195)+(0.06799*E195*'Data Entry'!K195*100)</f>
        <v>5.75330134</v>
      </c>
      <c r="S195" s="18">
        <f t="shared" si="14"/>
        <v>315.2296245235946</v>
      </c>
    </row>
    <row r="196" spans="1:19" ht="12.75">
      <c r="A196" s="39">
        <f>'Data Entry'!A196</f>
        <v>0</v>
      </c>
      <c r="B196" s="26">
        <v>0.1</v>
      </c>
      <c r="C196" s="31">
        <v>0.55</v>
      </c>
      <c r="D196" s="31" t="e">
        <f>1/'Data Entry'!B196</f>
        <v>#DIV/0!</v>
      </c>
      <c r="E196" s="31">
        <f>IF('Data Entry'!B196&gt;1,0.8,1)</f>
        <v>1</v>
      </c>
      <c r="F196" s="20">
        <f>B196*C196*'Data Entry'!J196</f>
        <v>0</v>
      </c>
      <c r="G196" s="25" t="e">
        <f t="shared" si="12"/>
        <v>#DIV/0!</v>
      </c>
      <c r="H196" s="25" t="e">
        <f t="shared" si="13"/>
        <v>#DIV/0!</v>
      </c>
      <c r="I196" s="25">
        <f>F196*E196*'Data Entry'!K196</f>
        <v>0</v>
      </c>
      <c r="J196" s="19">
        <f>IF(I196&gt;119,0.5,IF(I196&gt;59,0.4,IF(I196&gt;29,0.3,IF(I196&gt;19,0.2,IF(I196&gt;9,0.1,0)))))</f>
        <v>0</v>
      </c>
      <c r="K196" s="25">
        <f>F196*'Data Entry'!L196</f>
        <v>0</v>
      </c>
      <c r="L196" s="19">
        <f>IF(K196=0,0,IF(K196&gt;269,0.1,0))</f>
        <v>0</v>
      </c>
      <c r="M196" s="20">
        <f>IF(AND(1&lt;'Data Entry'!O196,16&gt;'Data Entry'!O196),0.6,IF(AND(15&lt;'Data Entry'!O196,31&gt;'Data Entry'!O196),0.5,IF(AND(30&lt;'Data Entry'!O196,61&gt;'Data Entry'!O196),0.4,IF(AND(60&lt;'Data Entry'!O196,121&gt;'Data Entry'!O196),0.3,IF(AND(120&lt;'Data Entry'!O196,241&gt;'Data Entry'!O196),0.2,IF(AND(240&lt;'Data Entry'!O196,481&gt;'Data Entry'!O196),0.1,0))))))</f>
        <v>0</v>
      </c>
      <c r="N196" s="16">
        <f>'BCI &amp; PEM Results'!B196</f>
        <v>0</v>
      </c>
      <c r="O196" s="16">
        <f>IF('Data Entry'!P196="y",1,0)</f>
        <v>0</v>
      </c>
      <c r="P196" s="16">
        <f>IF(AND('Data Entry'!B196=1,'Data Entry'!C196="y"),1,0)</f>
        <v>0</v>
      </c>
      <c r="Q196" s="16">
        <f>IF(AND('Data Entry'!B196=1,'Intermediate Calculations'!P196=0),1,0)</f>
        <v>0</v>
      </c>
      <c r="R196" s="16">
        <f>5.0606+(0.4076*(0.25*'BCI &amp; PEM Results'!H196+'BCI &amp; PEM Results'!N196))-(0.5275*'Intermediate Calculations'!O196)-(4.2064*'Intermediate Calculations'!N196)+(0.6246*(-0.33+'BCI &amp; PEM Results'!C196))-(0.3358*('BCI &amp; PEM Results'!C196+'BCI &amp; PEM Results'!D196-0.65))+(0.9509*'Intermediate Calculations'!P196)+(0.06799*E196*'Data Entry'!K196*100)</f>
        <v>5.75330134</v>
      </c>
      <c r="S196" s="18">
        <f t="shared" si="14"/>
        <v>315.2296245235946</v>
      </c>
    </row>
    <row r="197" spans="1:19" ht="12.75">
      <c r="A197" s="39">
        <f>'Data Entry'!A197</f>
        <v>0</v>
      </c>
      <c r="B197" s="26">
        <v>0.1</v>
      </c>
      <c r="C197" s="31">
        <v>0.55</v>
      </c>
      <c r="D197" s="31" t="e">
        <f>1/'Data Entry'!B197</f>
        <v>#DIV/0!</v>
      </c>
      <c r="E197" s="31">
        <f>IF('Data Entry'!B197&gt;1,0.8,1)</f>
        <v>1</v>
      </c>
      <c r="F197" s="20">
        <f>B197*C197*'Data Entry'!J197</f>
        <v>0</v>
      </c>
      <c r="G197" s="25" t="e">
        <f>F197*D197</f>
        <v>#DIV/0!</v>
      </c>
      <c r="H197" s="25" t="e">
        <f>F197-G197</f>
        <v>#DIV/0!</v>
      </c>
      <c r="I197" s="25">
        <f>F197*E197*'Data Entry'!K197</f>
        <v>0</v>
      </c>
      <c r="J197" s="19">
        <f>IF(I197&gt;119,0.5,IF(I197&gt;59,0.4,IF(I197&gt;29,0.3,IF(I197&gt;19,0.2,IF(I197&gt;9,0.1,0)))))</f>
        <v>0</v>
      </c>
      <c r="K197" s="25">
        <f>F197*'Data Entry'!L197</f>
        <v>0</v>
      </c>
      <c r="L197" s="19">
        <f>IF(K197=0,0,IF(K197&gt;269,0.1,0))</f>
        <v>0</v>
      </c>
      <c r="M197" s="20">
        <f>IF(AND(1&lt;'Data Entry'!O197,16&gt;'Data Entry'!O197),0.6,IF(AND(15&lt;'Data Entry'!O197,31&gt;'Data Entry'!O197),0.5,IF(AND(30&lt;'Data Entry'!O197,61&gt;'Data Entry'!O197),0.4,IF(AND(60&lt;'Data Entry'!O197,121&gt;'Data Entry'!O197),0.3,IF(AND(120&lt;'Data Entry'!O197,241&gt;'Data Entry'!O197),0.2,IF(AND(240&lt;'Data Entry'!O197,481&gt;'Data Entry'!O197),0.1,0))))))</f>
        <v>0</v>
      </c>
      <c r="N197" s="16">
        <f>'BCI &amp; PEM Results'!B197</f>
        <v>0</v>
      </c>
      <c r="O197" s="16">
        <f>IF('Data Entry'!P197="y",1,0)</f>
        <v>0</v>
      </c>
      <c r="P197" s="16">
        <f>IF(AND('Data Entry'!B197=1,'Data Entry'!C197="y"),1,0)</f>
        <v>0</v>
      </c>
      <c r="Q197" s="16">
        <f>IF(AND('Data Entry'!B197=1,'Intermediate Calculations'!P197=0),1,0)</f>
        <v>0</v>
      </c>
      <c r="R197" s="16">
        <f>5.0606+(0.4076*(0.25*'BCI &amp; PEM Results'!H197+'BCI &amp; PEM Results'!N197))-(0.5275*'Intermediate Calculations'!O197)-(4.2064*'Intermediate Calculations'!N197)+(0.6246*(-0.33+'BCI &amp; PEM Results'!C197))-(0.3358*('BCI &amp; PEM Results'!C197+'BCI &amp; PEM Results'!D197-0.65))+(0.9509*'Intermediate Calculations'!P197)+(0.06799*E197*'Data Entry'!K197*100)</f>
        <v>5.75330134</v>
      </c>
      <c r="S197" s="18">
        <f>EXP(R197)</f>
        <v>315.2296245235946</v>
      </c>
    </row>
    <row r="198" spans="1:19" ht="12.75">
      <c r="A198" s="39">
        <f>'Data Entry'!A198</f>
        <v>0</v>
      </c>
      <c r="B198" s="26">
        <v>0.1</v>
      </c>
      <c r="C198" s="31">
        <v>0.55</v>
      </c>
      <c r="D198" s="31" t="e">
        <f>1/'Data Entry'!B198</f>
        <v>#DIV/0!</v>
      </c>
      <c r="E198" s="31">
        <f>IF('Data Entry'!B198&gt;1,0.8,1)</f>
        <v>1</v>
      </c>
      <c r="F198" s="20">
        <f>B198*C198*'Data Entry'!J198</f>
        <v>0</v>
      </c>
      <c r="G198" s="25" t="e">
        <f>F198*D198</f>
        <v>#DIV/0!</v>
      </c>
      <c r="H198" s="25" t="e">
        <f>F198-G198</f>
        <v>#DIV/0!</v>
      </c>
      <c r="I198" s="25">
        <f>F198*E198*'Data Entry'!K198</f>
        <v>0</v>
      </c>
      <c r="J198" s="19">
        <f>IF(I198&gt;119,0.5,IF(I198&gt;59,0.4,IF(I198&gt;29,0.3,IF(I198&gt;19,0.2,IF(I198&gt;9,0.1,0)))))</f>
        <v>0</v>
      </c>
      <c r="K198" s="25">
        <f>F198*'Data Entry'!L198</f>
        <v>0</v>
      </c>
      <c r="L198" s="19">
        <f>IF(K198=0,0,IF(K198&gt;269,0.1,0))</f>
        <v>0</v>
      </c>
      <c r="M198" s="20">
        <f>IF(AND(1&lt;'Data Entry'!O198,16&gt;'Data Entry'!O198),0.6,IF(AND(15&lt;'Data Entry'!O198,31&gt;'Data Entry'!O198),0.5,IF(AND(30&lt;'Data Entry'!O198,61&gt;'Data Entry'!O198),0.4,IF(AND(60&lt;'Data Entry'!O198,121&gt;'Data Entry'!O198),0.3,IF(AND(120&lt;'Data Entry'!O198,241&gt;'Data Entry'!O198),0.2,IF(AND(240&lt;'Data Entry'!O198,481&gt;'Data Entry'!O198),0.1,0))))))</f>
        <v>0</v>
      </c>
      <c r="N198" s="16">
        <f>'BCI &amp; PEM Results'!B198</f>
        <v>0</v>
      </c>
      <c r="O198" s="16">
        <f>IF('Data Entry'!P198="y",1,0)</f>
        <v>0</v>
      </c>
      <c r="P198" s="16">
        <f>IF(AND('Data Entry'!B198=1,'Data Entry'!C198="y"),1,0)</f>
        <v>0</v>
      </c>
      <c r="Q198" s="16">
        <f>IF(AND('Data Entry'!B198=1,'Intermediate Calculations'!P198=0),1,0)</f>
        <v>0</v>
      </c>
      <c r="R198" s="16">
        <f>5.0606+(0.4076*(0.25*'BCI &amp; PEM Results'!H198+'BCI &amp; PEM Results'!N198))-(0.5275*'Intermediate Calculations'!O198)-(4.2064*'Intermediate Calculations'!N198)+(0.6246*(-0.33+'BCI &amp; PEM Results'!C198))-(0.3358*('BCI &amp; PEM Results'!C198+'BCI &amp; PEM Results'!D198-0.65))+(0.9509*'Intermediate Calculations'!P198)+(0.06799*E198*'Data Entry'!K198*100)</f>
        <v>5.75330134</v>
      </c>
      <c r="S198" s="18">
        <f>EXP(R198)</f>
        <v>315.2296245235946</v>
      </c>
    </row>
    <row r="199" spans="1:19" ht="12.75">
      <c r="A199" s="39">
        <f>'Data Entry'!A199</f>
        <v>0</v>
      </c>
      <c r="B199" s="26">
        <v>0.1</v>
      </c>
      <c r="C199" s="31">
        <v>0.55</v>
      </c>
      <c r="D199" s="31" t="e">
        <f>1/'Data Entry'!B199</f>
        <v>#DIV/0!</v>
      </c>
      <c r="E199" s="31">
        <f>IF('Data Entry'!B199&gt;1,0.8,1)</f>
        <v>1</v>
      </c>
      <c r="F199" s="20">
        <f>B199*C199*'Data Entry'!J199</f>
        <v>0</v>
      </c>
      <c r="G199" s="25" t="e">
        <f>F199*D199</f>
        <v>#DIV/0!</v>
      </c>
      <c r="H199" s="25" t="e">
        <f>F199-G199</f>
        <v>#DIV/0!</v>
      </c>
      <c r="I199" s="25">
        <f>F199*E199*'Data Entry'!K199</f>
        <v>0</v>
      </c>
      <c r="J199" s="19">
        <f>IF(I199&gt;119,0.5,IF(I199&gt;59,0.4,IF(I199&gt;29,0.3,IF(I199&gt;19,0.2,IF(I199&gt;9,0.1,0)))))</f>
        <v>0</v>
      </c>
      <c r="K199" s="25">
        <f>F199*'Data Entry'!L199</f>
        <v>0</v>
      </c>
      <c r="L199" s="19">
        <f>IF(K199=0,0,IF(K199&gt;269,0.1,0))</f>
        <v>0</v>
      </c>
      <c r="M199" s="20">
        <f>IF(AND(1&lt;'Data Entry'!O199,16&gt;'Data Entry'!O199),0.6,IF(AND(15&lt;'Data Entry'!O199,31&gt;'Data Entry'!O199),0.5,IF(AND(30&lt;'Data Entry'!O199,61&gt;'Data Entry'!O199),0.4,IF(AND(60&lt;'Data Entry'!O199,121&gt;'Data Entry'!O199),0.3,IF(AND(120&lt;'Data Entry'!O199,241&gt;'Data Entry'!O199),0.2,IF(AND(240&lt;'Data Entry'!O199,481&gt;'Data Entry'!O199),0.1,0))))))</f>
        <v>0</v>
      </c>
      <c r="N199" s="16">
        <f>'BCI &amp; PEM Results'!B199</f>
        <v>0</v>
      </c>
      <c r="O199" s="16">
        <f>IF('Data Entry'!P199="y",1,0)</f>
        <v>0</v>
      </c>
      <c r="P199" s="16">
        <f>IF(AND('Data Entry'!B199=1,'Data Entry'!C199="y"),1,0)</f>
        <v>0</v>
      </c>
      <c r="Q199" s="16">
        <f>IF(AND('Data Entry'!B199=1,'Intermediate Calculations'!P199=0),1,0)</f>
        <v>0</v>
      </c>
      <c r="R199" s="16">
        <f>5.0606+(0.4076*(0.25*'BCI &amp; PEM Results'!H199+'BCI &amp; PEM Results'!N199))-(0.5275*'Intermediate Calculations'!O199)-(4.2064*'Intermediate Calculations'!N199)+(0.6246*(-0.33+'BCI &amp; PEM Results'!C199))-(0.3358*('BCI &amp; PEM Results'!C199+'BCI &amp; PEM Results'!D199-0.65))+(0.9509*'Intermediate Calculations'!P199)+(0.06799*E199*'Data Entry'!K199*100)</f>
        <v>5.75330134</v>
      </c>
      <c r="S199" s="18">
        <f>EXP(R199)</f>
        <v>315.2296245235946</v>
      </c>
    </row>
    <row r="200" spans="1:19" ht="12.75">
      <c r="A200" s="39">
        <f>'Data Entry'!A200</f>
        <v>0</v>
      </c>
      <c r="B200" s="26">
        <v>0.1</v>
      </c>
      <c r="C200" s="31">
        <v>0.55</v>
      </c>
      <c r="D200" s="31" t="e">
        <f>1/'Data Entry'!B200</f>
        <v>#DIV/0!</v>
      </c>
      <c r="E200" s="31">
        <f>IF('Data Entry'!B200&gt;1,0.8,1)</f>
        <v>1</v>
      </c>
      <c r="F200" s="20">
        <f>B200*C200*'Data Entry'!J200</f>
        <v>0</v>
      </c>
      <c r="G200" s="25" t="e">
        <f>F200*D200</f>
        <v>#DIV/0!</v>
      </c>
      <c r="H200" s="25" t="e">
        <f>F200-G200</f>
        <v>#DIV/0!</v>
      </c>
      <c r="I200" s="25">
        <f>F200*E200*'Data Entry'!K200</f>
        <v>0</v>
      </c>
      <c r="J200" s="19">
        <f>IF(I200&gt;119,0.5,IF(I200&gt;59,0.4,IF(I200&gt;29,0.3,IF(I200&gt;19,0.2,IF(I200&gt;9,0.1,0)))))</f>
        <v>0</v>
      </c>
      <c r="K200" s="25">
        <f>F200*'Data Entry'!L200</f>
        <v>0</v>
      </c>
      <c r="L200" s="19">
        <f>IF(K200=0,0,IF(K200&gt;269,0.1,0))</f>
        <v>0</v>
      </c>
      <c r="M200" s="20">
        <f>IF(AND(1&lt;'Data Entry'!O200,16&gt;'Data Entry'!O200),0.6,IF(AND(15&lt;'Data Entry'!O200,31&gt;'Data Entry'!O200),0.5,IF(AND(30&lt;'Data Entry'!O200,61&gt;'Data Entry'!O200),0.4,IF(AND(60&lt;'Data Entry'!O200,121&gt;'Data Entry'!O200),0.3,IF(AND(120&lt;'Data Entry'!O200,241&gt;'Data Entry'!O200),0.2,IF(AND(240&lt;'Data Entry'!O200,481&gt;'Data Entry'!O200),0.1,0))))))</f>
        <v>0</v>
      </c>
      <c r="N200" s="16">
        <f>'BCI &amp; PEM Results'!B200</f>
        <v>0</v>
      </c>
      <c r="O200" s="16">
        <f>IF('Data Entry'!P200="y",1,0)</f>
        <v>0</v>
      </c>
      <c r="P200" s="16">
        <f>IF(AND('Data Entry'!B200=1,'Data Entry'!C200="y"),1,0)</f>
        <v>0</v>
      </c>
      <c r="Q200" s="16">
        <f>IF(AND('Data Entry'!B200=1,'Intermediate Calculations'!P200=0),1,0)</f>
        <v>0</v>
      </c>
      <c r="R200" s="16">
        <f>5.0606+(0.4076*(0.25*'BCI &amp; PEM Results'!H200+'BCI &amp; PEM Results'!N200))-(0.5275*'Intermediate Calculations'!O200)-(4.2064*'Intermediate Calculations'!N200)+(0.6246*(-0.33+'BCI &amp; PEM Results'!C200))-(0.3358*('BCI &amp; PEM Results'!C200+'BCI &amp; PEM Results'!D200-0.65))+(0.9509*'Intermediate Calculations'!P200)+(0.06799*E200*'Data Entry'!K200*100)</f>
        <v>5.75330134</v>
      </c>
      <c r="S200" s="18">
        <f>EXP(R200)</f>
        <v>315.2296245235946</v>
      </c>
    </row>
  </sheetData>
  <sheetProtection/>
  <mergeCells count="4">
    <mergeCell ref="N2:S2"/>
    <mergeCell ref="A1:S1"/>
    <mergeCell ref="B2:H2"/>
    <mergeCell ref="I2:M2"/>
  </mergeCells>
  <printOptions gridLines="1" horizontalCentered="1"/>
  <pageMargins left="1" right="1" top="1.5" bottom="1" header="1" footer="0.5"/>
  <pageSetup fitToHeight="1" fitToWidth="1" horizontalDpi="300" verticalDpi="300" orientation="landscape" scale="65" r:id="rId1"/>
  <headerFooter alignWithMargins="0">
    <oddHeader>&amp;C&amp;"Arial,Bold"&amp;16&amp;A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zoomScale="151" zoomScaleNormal="151" zoomScalePageLayoutView="0" workbookViewId="0" topLeftCell="A1">
      <selection activeCell="A1" sqref="A1:Q1"/>
    </sheetView>
  </sheetViews>
  <sheetFormatPr defaultColWidth="9.140625" defaultRowHeight="12.75"/>
  <cols>
    <col min="1" max="1" width="42.57421875" style="1" customWidth="1"/>
    <col min="2" max="2" width="8.00390625" style="11" hidden="1" customWidth="1"/>
    <col min="3" max="4" width="7.8515625" style="7" hidden="1" customWidth="1"/>
    <col min="5" max="6" width="7.8515625" style="6" hidden="1" customWidth="1"/>
    <col min="7" max="7" width="8.00390625" style="1" hidden="1" customWidth="1"/>
    <col min="8" max="8" width="8.140625" style="3" hidden="1" customWidth="1"/>
    <col min="9" max="9" width="7.8515625" style="3" hidden="1" customWidth="1"/>
    <col min="10" max="10" width="8.28125" style="1" hidden="1" customWidth="1"/>
    <col min="11" max="11" width="9.140625" style="10" customWidth="1"/>
    <col min="12" max="12" width="9.140625" style="3" customWidth="1"/>
    <col min="13" max="13" width="21.28125" style="14" customWidth="1"/>
    <col min="14" max="14" width="8.28125" style="16" customWidth="1"/>
    <col min="15" max="15" width="7.57421875" style="16" customWidth="1"/>
    <col min="16" max="16" width="7.7109375" style="18" customWidth="1"/>
    <col min="17" max="16384" width="9.140625" style="1" customWidth="1"/>
  </cols>
  <sheetData>
    <row r="1" spans="1:17" ht="26.25" customHeight="1">
      <c r="A1" s="49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8" s="28" customFormat="1" ht="15.75" customHeight="1">
      <c r="A2" s="4" t="s">
        <v>1</v>
      </c>
      <c r="B2" s="52" t="s">
        <v>22</v>
      </c>
      <c r="C2" s="53"/>
      <c r="D2" s="53"/>
      <c r="E2" s="53"/>
      <c r="F2" s="53"/>
      <c r="G2" s="53"/>
      <c r="H2" s="53"/>
      <c r="I2" s="53"/>
      <c r="J2" s="54"/>
      <c r="K2" s="52" t="s">
        <v>39</v>
      </c>
      <c r="L2" s="55"/>
      <c r="M2" s="56"/>
      <c r="N2" s="52" t="s">
        <v>56</v>
      </c>
      <c r="O2" s="61"/>
      <c r="P2" s="61"/>
      <c r="Q2" s="62"/>
      <c r="R2" s="27"/>
    </row>
    <row r="3" spans="1:18" s="17" customFormat="1" ht="29.25" customHeight="1">
      <c r="A3" s="45" t="s">
        <v>5</v>
      </c>
      <c r="B3" s="12" t="s">
        <v>23</v>
      </c>
      <c r="C3" s="22" t="s">
        <v>24</v>
      </c>
      <c r="D3" s="22" t="s">
        <v>25</v>
      </c>
      <c r="E3" s="23" t="s">
        <v>26</v>
      </c>
      <c r="F3" s="23" t="s">
        <v>27</v>
      </c>
      <c r="G3" s="12" t="s">
        <v>28</v>
      </c>
      <c r="H3" s="12" t="s">
        <v>29</v>
      </c>
      <c r="I3" s="12" t="s">
        <v>30</v>
      </c>
      <c r="J3" s="12" t="s">
        <v>31</v>
      </c>
      <c r="K3" s="12" t="s">
        <v>32</v>
      </c>
      <c r="L3" s="12" t="s">
        <v>33</v>
      </c>
      <c r="M3" s="12" t="s">
        <v>34</v>
      </c>
      <c r="N3" s="9" t="s">
        <v>36</v>
      </c>
      <c r="O3" s="15" t="s">
        <v>37</v>
      </c>
      <c r="P3" s="15" t="s">
        <v>38</v>
      </c>
      <c r="Q3" s="21" t="s">
        <v>44</v>
      </c>
      <c r="R3" s="29"/>
    </row>
    <row r="4" spans="1:17" ht="12.75">
      <c r="A4" s="43">
        <f>'Data Entry'!A4</f>
        <v>0</v>
      </c>
      <c r="B4" s="24">
        <f>IF(OR('Data Entry'!E4&gt;2.9,'Data Entry'!F4&gt;2.9),1,0)</f>
        <v>0</v>
      </c>
      <c r="C4" s="19">
        <f>IF('Data Entry'!E4&gt;0,'Data Entry'!E4,'Data Entry'!F4)</f>
        <v>0</v>
      </c>
      <c r="D4" s="19">
        <f>'Data Entry'!D4</f>
        <v>0</v>
      </c>
      <c r="E4" s="25" t="e">
        <f>'Intermediate Calculations'!G4</f>
        <v>#DIV/0!</v>
      </c>
      <c r="F4" s="25" t="e">
        <f>'Intermediate Calculations'!H4</f>
        <v>#DIV/0!</v>
      </c>
      <c r="G4" s="20">
        <f>IF('Data Entry'!I4&gt;0,'Data Entry'!I4,'Data Entry'!H4+9)</f>
        <v>9</v>
      </c>
      <c r="H4" s="20">
        <f>IF(AND('Data Entry'!M4="y",'Data Entry'!N4&gt;0.29),1,0)</f>
        <v>0</v>
      </c>
      <c r="I4" s="20">
        <f>IF('Data Entry'!G4="Y",1,0)</f>
        <v>0</v>
      </c>
      <c r="J4" s="20">
        <f>'Intermediate Calculations'!J4+'Intermediate Calculations'!L4+'Intermediate Calculations'!M4</f>
        <v>0</v>
      </c>
      <c r="K4" s="26" t="e">
        <f>3.67-(0.966*B4)-(0.125*(C4-1))-(0.152*(D4-1))+(0.002*E4)+(0.0004*F4)+(0.035*G4)+(0.506*H4)-(0.264*I4)+J4+(0.4*'Intermediate Calculations'!O4)</f>
        <v>#DIV/0!</v>
      </c>
      <c r="L4" s="20" t="e">
        <f aca="true" t="shared" si="0" ref="L4:L67">IF(K4&lt;1.51,"A",IF(K4&lt;2.31,"B",IF(K4&lt;3.41,"C",IF(K4&lt;4.41,"D",IF(K4&lt;5.31,"E","F")))))</f>
        <v>#DIV/0!</v>
      </c>
      <c r="M4" s="18" t="e">
        <f aca="true" t="shared" si="1" ref="M4:M67">IF(L4="A","Extremely High",IF(L4="B","Very High",IF(L4="C","Moderately High",IF(L4="D","Moderately Low",IF(L4="E","Very Low",IF(L4="F","Extremely Low","Unknown"))))))</f>
        <v>#DIV/0!</v>
      </c>
      <c r="N4" s="19">
        <f>1.7435+(0.4669*I4)-(0.2981*'Intermediate Calculations'!O4)-(0.8043*'Intermediate Calculations'!N5)+(0.2954*('BCI &amp; PEM Results'!C4-0.25))</f>
        <v>1.66965</v>
      </c>
      <c r="O4" s="46">
        <f>'Intermediate Calculations'!S4/(1+'Intermediate Calculations'!S4)</f>
        <v>0.9968377409247899</v>
      </c>
      <c r="P4" s="19">
        <f>((1.664+(0.4632*(N4+0.25*H4))+(0.9046*I4)-(2.5759*'Intermediate Calculations'!N4)+(0.4397*('BCI &amp; PEM Results'!C4-0.25))+(0.4304*('BCI &amp; PEM Results'!D4+C4-0.2))-(0.4198*'Intermediate Calculations'!Q4)+(0.02954*100*'Data Entry'!K4*'Intermediate Calculations'!E4))-(-5.7345+(0.5005*I4)-(0.9457*'Intermediate Calculations'!N4)+(0.3102*('BCI &amp; PEM Results'!C4-0.25))+(0.8054*('BCI &amp; PEM Results'!D4+'BCI &amp; PEM Results'!C4-0.2))-(0.9642*'Intermediate Calculations'!Q4)+(0.01469*'Intermediate Calculations'!E4*'Data Entry'!K4*100)))</f>
        <v>8.21450688</v>
      </c>
      <c r="Q4" s="47" t="e">
        <f>P4/(C4+D4)</f>
        <v>#DIV/0!</v>
      </c>
    </row>
    <row r="5" spans="1:17" ht="12.75">
      <c r="A5" s="44">
        <f>'Data Entry'!A5</f>
        <v>0</v>
      </c>
      <c r="B5" s="24">
        <f>IF(OR('Data Entry'!E5&gt;2.9,'Data Entry'!F5&gt;2.9),1,0)</f>
        <v>0</v>
      </c>
      <c r="C5" s="19">
        <f>IF('Data Entry'!E5&gt;0,'Data Entry'!E5,'Data Entry'!F5)</f>
        <v>0</v>
      </c>
      <c r="D5" s="19">
        <f>'Data Entry'!D5</f>
        <v>0</v>
      </c>
      <c r="E5" s="25" t="e">
        <f>'Intermediate Calculations'!G5</f>
        <v>#DIV/0!</v>
      </c>
      <c r="F5" s="25" t="e">
        <f>'Intermediate Calculations'!H5</f>
        <v>#DIV/0!</v>
      </c>
      <c r="G5" s="20">
        <f>IF('Data Entry'!I5&gt;0,'Data Entry'!I5,'Data Entry'!H5+9)</f>
        <v>9</v>
      </c>
      <c r="H5" s="20">
        <f>IF(AND('Data Entry'!M5="y",'Data Entry'!N5&gt;0.29),1,0)</f>
        <v>0</v>
      </c>
      <c r="I5" s="20">
        <f>IF('Data Entry'!G5="Y",1,0)</f>
        <v>0</v>
      </c>
      <c r="J5" s="20">
        <f>'Intermediate Calculations'!J5+'Intermediate Calculations'!L5+'Intermediate Calculations'!M5</f>
        <v>0</v>
      </c>
      <c r="K5" s="26" t="e">
        <f>3.67-(0.966*B5)-(0.125*(C5-1))-(0.152*(D5-1))+(0.002*E5)+(0.0004*F5)+(0.035*G5)+(0.506*H5)-(0.264*I5)+J5+(0.4*'Intermediate Calculations'!O5)</f>
        <v>#DIV/0!</v>
      </c>
      <c r="L5" s="20" t="e">
        <f t="shared" si="0"/>
        <v>#DIV/0!</v>
      </c>
      <c r="M5" s="18" t="e">
        <f t="shared" si="1"/>
        <v>#DIV/0!</v>
      </c>
      <c r="N5" s="19">
        <f>1.7435+(0.4669*I5)-(0.2981*'Intermediate Calculations'!O5)-(0.8043*'Intermediate Calculations'!N5)+(0.2954*('BCI &amp; PEM Results'!C5-0.25))</f>
        <v>1.66965</v>
      </c>
      <c r="O5" s="46">
        <f>'Intermediate Calculations'!S5/(1+'Intermediate Calculations'!S5)</f>
        <v>0.9968377409247899</v>
      </c>
      <c r="P5" s="19">
        <f>((1.664+(0.4632*(N5+0.25*H5))+(0.9046*I5)-(2.5759*'Intermediate Calculations'!N5)+(0.4397*('BCI &amp; PEM Results'!C5-0.25))+(0.4304*('BCI &amp; PEM Results'!D5+C5-0.2))-(0.4198*'Intermediate Calculations'!Q5)+(0.02954*100*'Data Entry'!K5*'Intermediate Calculations'!E5))-(-5.7345+(0.5005*I5)-(0.9457*'Intermediate Calculations'!N5)+(0.3102*('BCI &amp; PEM Results'!C5-0.25))+(0.8054*('BCI &amp; PEM Results'!D5+'BCI &amp; PEM Results'!C5-0.2))-(0.9642*'Intermediate Calculations'!Q5)+(0.01469*'Intermediate Calculations'!E5*'Data Entry'!K5*100)))</f>
        <v>8.21450688</v>
      </c>
      <c r="Q5" s="48" t="e">
        <f aca="true" t="shared" si="2" ref="Q5:Q68">P5/(C5+D5)</f>
        <v>#DIV/0!</v>
      </c>
    </row>
    <row r="6" spans="1:17" s="5" customFormat="1" ht="12.75">
      <c r="A6" s="44">
        <f>'Data Entry'!A6</f>
        <v>0</v>
      </c>
      <c r="B6" s="24">
        <f>IF(OR('Data Entry'!E6&gt;2.9,'Data Entry'!F6&gt;2.9),1,0)</f>
        <v>0</v>
      </c>
      <c r="C6" s="19">
        <f>IF('Data Entry'!E6&gt;0,'Data Entry'!E6,'Data Entry'!F6)</f>
        <v>0</v>
      </c>
      <c r="D6" s="19">
        <f>'Data Entry'!D6</f>
        <v>0</v>
      </c>
      <c r="E6" s="25" t="e">
        <f>'Intermediate Calculations'!G6</f>
        <v>#DIV/0!</v>
      </c>
      <c r="F6" s="25" t="e">
        <f>'Intermediate Calculations'!H6</f>
        <v>#DIV/0!</v>
      </c>
      <c r="G6" s="20">
        <f>IF('Data Entry'!I6&gt;0,'Data Entry'!I6,'Data Entry'!H6+9)</f>
        <v>9</v>
      </c>
      <c r="H6" s="20">
        <f>IF(AND('Data Entry'!M6="y",'Data Entry'!N6&gt;0.29),1,0)</f>
        <v>0</v>
      </c>
      <c r="I6" s="20">
        <f>IF('Data Entry'!G6="Y",1,0)</f>
        <v>0</v>
      </c>
      <c r="J6" s="20">
        <f>'Intermediate Calculations'!J6+'Intermediate Calculations'!L6+'Intermediate Calculations'!M6</f>
        <v>0</v>
      </c>
      <c r="K6" s="26" t="e">
        <f>3.67-(0.966*B6)-(0.125*(C6-1))-(0.152*(D6-1))+(0.002*E6)+(0.0004*F6)+(0.035*G6)+(0.506*H6)-(0.264*I6)+J6+(0.4*'Intermediate Calculations'!O6)</f>
        <v>#DIV/0!</v>
      </c>
      <c r="L6" s="20" t="e">
        <f t="shared" si="0"/>
        <v>#DIV/0!</v>
      </c>
      <c r="M6" s="18" t="e">
        <f t="shared" si="1"/>
        <v>#DIV/0!</v>
      </c>
      <c r="N6" s="19">
        <f>1.7435+(0.4669*I6)-(0.2981*'Intermediate Calculations'!O6)-(0.8043*'Intermediate Calculations'!N6)+(0.2954*('BCI &amp; PEM Results'!C6-0.25))</f>
        <v>1.66965</v>
      </c>
      <c r="O6" s="46">
        <f>'Intermediate Calculations'!S6/(1+'Intermediate Calculations'!S6)</f>
        <v>0.9968377409247899</v>
      </c>
      <c r="P6" s="19">
        <f>((1.664+(0.4632*(N6+0.25*H6))+(0.9046*I6)-(2.5759*'Intermediate Calculations'!N6)+(0.4397*('BCI &amp; PEM Results'!C6-0.25))+(0.4304*('BCI &amp; PEM Results'!D6+C6-0.2))-(0.4198*'Intermediate Calculations'!Q6)+(0.02954*100*'Data Entry'!K6*'Intermediate Calculations'!E6))-(-5.7345+(0.5005*I6)-(0.9457*'Intermediate Calculations'!N6)+(0.3102*('BCI &amp; PEM Results'!C6-0.25))+(0.8054*('BCI &amp; PEM Results'!D6+'BCI &amp; PEM Results'!C6-0.2))-(0.9642*'Intermediate Calculations'!Q6)+(0.01469*'Intermediate Calculations'!E6*'Data Entry'!K6*100)))</f>
        <v>8.21450688</v>
      </c>
      <c r="Q6" s="48" t="e">
        <f t="shared" si="2"/>
        <v>#DIV/0!</v>
      </c>
    </row>
    <row r="7" spans="1:17" s="5" customFormat="1" ht="12.75">
      <c r="A7" s="44">
        <f>'Data Entry'!A7</f>
        <v>0</v>
      </c>
      <c r="B7" s="24">
        <f>IF(OR('Data Entry'!E7&gt;2.9,'Data Entry'!F7&gt;2.9),1,0)</f>
        <v>0</v>
      </c>
      <c r="C7" s="19">
        <f>IF('Data Entry'!E7&gt;0,'Data Entry'!E7,'Data Entry'!F7)</f>
        <v>0</v>
      </c>
      <c r="D7" s="19">
        <f>'Data Entry'!D7</f>
        <v>0</v>
      </c>
      <c r="E7" s="25" t="e">
        <f>'Intermediate Calculations'!G7</f>
        <v>#DIV/0!</v>
      </c>
      <c r="F7" s="25" t="e">
        <f>'Intermediate Calculations'!H7</f>
        <v>#DIV/0!</v>
      </c>
      <c r="G7" s="20">
        <f>IF('Data Entry'!I7&gt;0,'Data Entry'!I7,'Data Entry'!H7+9)</f>
        <v>9</v>
      </c>
      <c r="H7" s="20">
        <f>IF(AND('Data Entry'!M7="y",'Data Entry'!N7&gt;0.29),1,0)</f>
        <v>0</v>
      </c>
      <c r="I7" s="20">
        <f>IF('Data Entry'!G7="Y",1,0)</f>
        <v>0</v>
      </c>
      <c r="J7" s="20">
        <f>'Intermediate Calculations'!J7+'Intermediate Calculations'!L7+'Intermediate Calculations'!M7</f>
        <v>0</v>
      </c>
      <c r="K7" s="26" t="e">
        <f>3.67-(0.966*B7)-(0.125*(C7-1))-(0.152*(D7-1))+(0.002*E7)+(0.0004*F7)+(0.035*G7)+(0.506*H7)-(0.264*I7)+J7+(0.4*'Intermediate Calculations'!O7)</f>
        <v>#DIV/0!</v>
      </c>
      <c r="L7" s="20" t="e">
        <f t="shared" si="0"/>
        <v>#DIV/0!</v>
      </c>
      <c r="M7" s="18" t="e">
        <f t="shared" si="1"/>
        <v>#DIV/0!</v>
      </c>
      <c r="N7" s="19">
        <f>1.7435+(0.4669*I7)-(0.2981*'Intermediate Calculations'!O7)-(0.8043*'Intermediate Calculations'!N7)+(0.2954*('BCI &amp; PEM Results'!C7-0.25))</f>
        <v>1.66965</v>
      </c>
      <c r="O7" s="46">
        <f>'Intermediate Calculations'!S7/(1+'Intermediate Calculations'!S7)</f>
        <v>0.9968377409247899</v>
      </c>
      <c r="P7" s="19">
        <f>((1.664+(0.4632*(N7+0.25*H7))+(0.9046*I7)-(2.5759*'Intermediate Calculations'!N7)+(0.4397*('BCI &amp; PEM Results'!C7-0.25))+(0.4304*('BCI &amp; PEM Results'!D7+C7-0.2))-(0.4198*'Intermediate Calculations'!Q7)+(0.02954*100*'Data Entry'!K7*'Intermediate Calculations'!E7))-(-5.7345+(0.5005*I7)-(0.9457*'Intermediate Calculations'!N7)+(0.3102*('BCI &amp; PEM Results'!C7-0.25))+(0.8054*('BCI &amp; PEM Results'!D7+'BCI &amp; PEM Results'!C7-0.2))-(0.9642*'Intermediate Calculations'!Q7)+(0.01469*'Intermediate Calculations'!E7*'Data Entry'!K7*100)))</f>
        <v>8.21450688</v>
      </c>
      <c r="Q7" s="48" t="e">
        <f t="shared" si="2"/>
        <v>#DIV/0!</v>
      </c>
    </row>
    <row r="8" spans="1:17" ht="12.75">
      <c r="A8" s="44">
        <f>'Data Entry'!A8</f>
        <v>0</v>
      </c>
      <c r="B8" s="24">
        <f>IF(OR('Data Entry'!E8&gt;2.9,'Data Entry'!F8&gt;2.9),1,0)</f>
        <v>0</v>
      </c>
      <c r="C8" s="19">
        <f>IF('Data Entry'!E8&gt;0,'Data Entry'!E8,'Data Entry'!F8)</f>
        <v>0</v>
      </c>
      <c r="D8" s="19">
        <f>'Data Entry'!D8</f>
        <v>0</v>
      </c>
      <c r="E8" s="25" t="e">
        <f>'Intermediate Calculations'!G8</f>
        <v>#DIV/0!</v>
      </c>
      <c r="F8" s="25" t="e">
        <f>'Intermediate Calculations'!H8</f>
        <v>#DIV/0!</v>
      </c>
      <c r="G8" s="20">
        <f>IF('Data Entry'!I8&gt;0,'Data Entry'!I8,'Data Entry'!H8+9)</f>
        <v>9</v>
      </c>
      <c r="H8" s="20">
        <f>IF(AND('Data Entry'!M8="y",'Data Entry'!N8&gt;0.29),1,0)</f>
        <v>0</v>
      </c>
      <c r="I8" s="20">
        <f>IF('Data Entry'!G8="Y",1,0)</f>
        <v>0</v>
      </c>
      <c r="J8" s="20">
        <f>'Intermediate Calculations'!J8+'Intermediate Calculations'!L8+'Intermediate Calculations'!M8</f>
        <v>0</v>
      </c>
      <c r="K8" s="26" t="e">
        <f>3.67-(0.966*B8)-(0.125*(C8-1))-(0.152*(D8-1))+(0.002*E8)+(0.0004*F8)+(0.035*G8)+(0.506*H8)-(0.264*I8)+J8+(0.4*'Intermediate Calculations'!O8)</f>
        <v>#DIV/0!</v>
      </c>
      <c r="L8" s="20" t="e">
        <f t="shared" si="0"/>
        <v>#DIV/0!</v>
      </c>
      <c r="M8" s="18" t="e">
        <f t="shared" si="1"/>
        <v>#DIV/0!</v>
      </c>
      <c r="N8" s="19">
        <f>1.7435+(0.4669*I8)-(0.2981*'Intermediate Calculations'!O8)-(0.8043*'Intermediate Calculations'!N8)+(0.2954*('BCI &amp; PEM Results'!C8-0.25))</f>
        <v>1.66965</v>
      </c>
      <c r="O8" s="46">
        <f>'Intermediate Calculations'!S8/(1+'Intermediate Calculations'!S8)</f>
        <v>0.9968377409247899</v>
      </c>
      <c r="P8" s="19">
        <f>((1.664+(0.4632*(N8+0.25*H8))+(0.9046*I8)-(2.5759*'Intermediate Calculations'!N8)+(0.4397*('BCI &amp; PEM Results'!C8-0.25))+(0.4304*('BCI &amp; PEM Results'!D8+C8-0.2))-(0.4198*'Intermediate Calculations'!Q8)+(0.02954*100*'Data Entry'!K8*'Intermediate Calculations'!E8))-(-5.7345+(0.5005*I8)-(0.9457*'Intermediate Calculations'!N8)+(0.3102*('BCI &amp; PEM Results'!C8-0.25))+(0.8054*('BCI &amp; PEM Results'!D8+'BCI &amp; PEM Results'!C8-0.2))-(0.9642*'Intermediate Calculations'!Q8)+(0.01469*'Intermediate Calculations'!E8*'Data Entry'!K8*100)))</f>
        <v>8.21450688</v>
      </c>
      <c r="Q8" s="48" t="e">
        <f t="shared" si="2"/>
        <v>#DIV/0!</v>
      </c>
    </row>
    <row r="9" spans="1:17" ht="12.75">
      <c r="A9" s="44">
        <f>'Data Entry'!A9</f>
        <v>0</v>
      </c>
      <c r="B9" s="24">
        <f>IF(OR('Data Entry'!E9&gt;2.9,'Data Entry'!F9&gt;2.9),1,0)</f>
        <v>0</v>
      </c>
      <c r="C9" s="19">
        <f>IF('Data Entry'!E9&gt;0,'Data Entry'!E9,'Data Entry'!F9)</f>
        <v>0</v>
      </c>
      <c r="D9" s="19">
        <f>'Data Entry'!D9</f>
        <v>0</v>
      </c>
      <c r="E9" s="25" t="e">
        <f>'Intermediate Calculations'!G9</f>
        <v>#DIV/0!</v>
      </c>
      <c r="F9" s="25" t="e">
        <f>'Intermediate Calculations'!H9</f>
        <v>#DIV/0!</v>
      </c>
      <c r="G9" s="20">
        <f>IF('Data Entry'!I9&gt;0,'Data Entry'!I9,'Data Entry'!H9+9)</f>
        <v>9</v>
      </c>
      <c r="H9" s="20">
        <f>IF(AND('Data Entry'!M9="y",'Data Entry'!N9&gt;0.29),1,0)</f>
        <v>0</v>
      </c>
      <c r="I9" s="20">
        <f>IF('Data Entry'!G9="Y",1,0)</f>
        <v>0</v>
      </c>
      <c r="J9" s="20">
        <f>'Intermediate Calculations'!J9+'Intermediate Calculations'!L9+'Intermediate Calculations'!M9</f>
        <v>0</v>
      </c>
      <c r="K9" s="26" t="e">
        <f>3.67-(0.966*B9)-(0.125*(C9-1))-(0.152*(D9-1))+(0.002*E9)+(0.0004*F9)+(0.035*G9)+(0.506*H9)-(0.264*I9)+J9+(0.4*'Intermediate Calculations'!O9)</f>
        <v>#DIV/0!</v>
      </c>
      <c r="L9" s="20" t="e">
        <f t="shared" si="0"/>
        <v>#DIV/0!</v>
      </c>
      <c r="M9" s="18" t="e">
        <f t="shared" si="1"/>
        <v>#DIV/0!</v>
      </c>
      <c r="N9" s="19">
        <f>1.7435+(0.4669*I9)-(0.2981*'Intermediate Calculations'!O9)-(0.8043*'Intermediate Calculations'!N9)+(0.2954*('BCI &amp; PEM Results'!C9-0.25))</f>
        <v>1.66965</v>
      </c>
      <c r="O9" s="46">
        <f>'Intermediate Calculations'!S9/(1+'Intermediate Calculations'!S9)</f>
        <v>0.9968377409247899</v>
      </c>
      <c r="P9" s="19">
        <f>((1.664+(0.4632*(N9+0.25*H9))+(0.9046*I9)-(2.5759*'Intermediate Calculations'!N9)+(0.4397*('BCI &amp; PEM Results'!C9-0.25))+(0.4304*('BCI &amp; PEM Results'!D9+C9-0.2))-(0.4198*'Intermediate Calculations'!Q9)+(0.02954*100*'Data Entry'!K9*'Intermediate Calculations'!E9))-(-5.7345+(0.5005*I9)-(0.9457*'Intermediate Calculations'!N9)+(0.3102*('BCI &amp; PEM Results'!C9-0.25))+(0.8054*('BCI &amp; PEM Results'!D9+'BCI &amp; PEM Results'!C9-0.2))-(0.9642*'Intermediate Calculations'!Q9)+(0.01469*'Intermediate Calculations'!E9*'Data Entry'!K9*100)))</f>
        <v>8.21450688</v>
      </c>
      <c r="Q9" s="48" t="e">
        <f t="shared" si="2"/>
        <v>#DIV/0!</v>
      </c>
    </row>
    <row r="10" spans="1:17" ht="12.75">
      <c r="A10" s="44">
        <f>'Data Entry'!A10</f>
        <v>0</v>
      </c>
      <c r="B10" s="24">
        <f>IF(OR('Data Entry'!E10&gt;2.9,'Data Entry'!F10&gt;2.9),1,0)</f>
        <v>0</v>
      </c>
      <c r="C10" s="19">
        <f>IF('Data Entry'!E10&gt;0,'Data Entry'!E10,'Data Entry'!F10)</f>
        <v>0</v>
      </c>
      <c r="D10" s="19">
        <f>'Data Entry'!D10</f>
        <v>0</v>
      </c>
      <c r="E10" s="25" t="e">
        <f>'Intermediate Calculations'!G10</f>
        <v>#DIV/0!</v>
      </c>
      <c r="F10" s="25" t="e">
        <f>'Intermediate Calculations'!H10</f>
        <v>#DIV/0!</v>
      </c>
      <c r="G10" s="20">
        <f>IF('Data Entry'!I10&gt;0,'Data Entry'!I10,'Data Entry'!H10+9)</f>
        <v>9</v>
      </c>
      <c r="H10" s="20">
        <f>IF(AND('Data Entry'!M10="y",'Data Entry'!N10&gt;0.29),1,0)</f>
        <v>0</v>
      </c>
      <c r="I10" s="20">
        <f>IF('Data Entry'!G10="Y",1,0)</f>
        <v>0</v>
      </c>
      <c r="J10" s="20">
        <f>'Intermediate Calculations'!J10+'Intermediate Calculations'!L10+'Intermediate Calculations'!M10</f>
        <v>0</v>
      </c>
      <c r="K10" s="26" t="e">
        <f>3.67-(0.966*B10)-(0.125*(C10-1))-(0.152*(D10-1))+(0.002*E10)+(0.0004*F10)+(0.035*G10)+(0.506*H10)-(0.264*I10)+J10+(0.4*'Intermediate Calculations'!O10)</f>
        <v>#DIV/0!</v>
      </c>
      <c r="L10" s="20" t="e">
        <f t="shared" si="0"/>
        <v>#DIV/0!</v>
      </c>
      <c r="M10" s="18" t="e">
        <f t="shared" si="1"/>
        <v>#DIV/0!</v>
      </c>
      <c r="N10" s="19">
        <f>1.7435+(0.4669*I10)-(0.2981*'Intermediate Calculations'!O10)-(0.8043*'Intermediate Calculations'!N10)+(0.2954*('BCI &amp; PEM Results'!C10-0.25))</f>
        <v>1.66965</v>
      </c>
      <c r="O10" s="46">
        <f>'Intermediate Calculations'!S10/(1+'Intermediate Calculations'!S10)</f>
        <v>0.9968377409247899</v>
      </c>
      <c r="P10" s="19">
        <f>((1.664+(0.4632*(N10+0.25*H10))+(0.9046*I10)-(2.5759*'Intermediate Calculations'!N10)+(0.4397*('BCI &amp; PEM Results'!C10-0.25))+(0.4304*('BCI &amp; PEM Results'!D10+C10-0.2))-(0.4198*'Intermediate Calculations'!Q10)+(0.02954*100*'Data Entry'!K10*'Intermediate Calculations'!E10))-(-5.7345+(0.5005*I10)-(0.9457*'Intermediate Calculations'!N10)+(0.3102*('BCI &amp; PEM Results'!C10-0.25))+(0.8054*('BCI &amp; PEM Results'!D10+'BCI &amp; PEM Results'!C10-0.2))-(0.9642*'Intermediate Calculations'!Q10)+(0.01469*'Intermediate Calculations'!E10*'Data Entry'!K10*100)))</f>
        <v>8.21450688</v>
      </c>
      <c r="Q10" s="48" t="e">
        <f t="shared" si="2"/>
        <v>#DIV/0!</v>
      </c>
    </row>
    <row r="11" spans="1:17" ht="12.75">
      <c r="A11" s="44">
        <f>'Data Entry'!A11</f>
        <v>0</v>
      </c>
      <c r="B11" s="24">
        <f>IF(OR('Data Entry'!E11&gt;2.9,'Data Entry'!F11&gt;2.9),1,0)</f>
        <v>0</v>
      </c>
      <c r="C11" s="19">
        <f>IF('Data Entry'!E11&gt;0,'Data Entry'!E11,'Data Entry'!F11)</f>
        <v>0</v>
      </c>
      <c r="D11" s="19">
        <f>'Data Entry'!D11</f>
        <v>0</v>
      </c>
      <c r="E11" s="25" t="e">
        <f>'Intermediate Calculations'!G11</f>
        <v>#DIV/0!</v>
      </c>
      <c r="F11" s="25" t="e">
        <f>'Intermediate Calculations'!H11</f>
        <v>#DIV/0!</v>
      </c>
      <c r="G11" s="20">
        <f>IF('Data Entry'!I11&gt;0,'Data Entry'!I11,'Data Entry'!H11+9)</f>
        <v>9</v>
      </c>
      <c r="H11" s="20">
        <f>IF(AND('Data Entry'!M11="y",'Data Entry'!N11&gt;0.29),1,0)</f>
        <v>0</v>
      </c>
      <c r="I11" s="20">
        <f>IF('Data Entry'!G11="Y",1,0)</f>
        <v>0</v>
      </c>
      <c r="J11" s="20">
        <f>'Intermediate Calculations'!J11+'Intermediate Calculations'!L11+'Intermediate Calculations'!M11</f>
        <v>0</v>
      </c>
      <c r="K11" s="26" t="e">
        <f>3.67-(0.966*B11)-(0.125*(C11-1))-(0.152*(D11-1))+(0.002*E11)+(0.0004*F11)+(0.035*G11)+(0.506*H11)-(0.264*I11)+J11+(0.4*'Intermediate Calculations'!O11)</f>
        <v>#DIV/0!</v>
      </c>
      <c r="L11" s="20" t="e">
        <f t="shared" si="0"/>
        <v>#DIV/0!</v>
      </c>
      <c r="M11" s="18" t="e">
        <f t="shared" si="1"/>
        <v>#DIV/0!</v>
      </c>
      <c r="N11" s="19">
        <f>1.7435+(0.4669*I11)-(0.2981*'Intermediate Calculations'!O11)-(0.8043*'Intermediate Calculations'!N11)+(0.2954*('BCI &amp; PEM Results'!C11-0.25))</f>
        <v>1.66965</v>
      </c>
      <c r="O11" s="46">
        <f>'Intermediate Calculations'!S11/(1+'Intermediate Calculations'!S11)</f>
        <v>0.9968377409247899</v>
      </c>
      <c r="P11" s="19">
        <f>((1.664+(0.4632*(N11+0.25*H11))+(0.9046*I11)-(2.5759*'Intermediate Calculations'!N11)+(0.4397*('BCI &amp; PEM Results'!C11-0.25))+(0.4304*('BCI &amp; PEM Results'!D11+C11-0.2))-(0.4198*'Intermediate Calculations'!Q11)+(0.02954*100*'Data Entry'!K11*'Intermediate Calculations'!E11))-(-5.7345+(0.5005*I11)-(0.9457*'Intermediate Calculations'!N11)+(0.3102*('BCI &amp; PEM Results'!C11-0.25))+(0.8054*('BCI &amp; PEM Results'!D11+'BCI &amp; PEM Results'!C11-0.2))-(0.9642*'Intermediate Calculations'!Q11)+(0.01469*'Intermediate Calculations'!E11*'Data Entry'!K11*100)))</f>
        <v>8.21450688</v>
      </c>
      <c r="Q11" s="48" t="e">
        <f t="shared" si="2"/>
        <v>#DIV/0!</v>
      </c>
    </row>
    <row r="12" spans="1:17" ht="12.75">
      <c r="A12" s="44">
        <f>'Data Entry'!A12</f>
        <v>0</v>
      </c>
      <c r="B12" s="24">
        <f>IF(OR('Data Entry'!E12&gt;2.9,'Data Entry'!F12&gt;2.9),1,0)</f>
        <v>0</v>
      </c>
      <c r="C12" s="19">
        <f>IF('Data Entry'!E12&gt;0,'Data Entry'!E12,'Data Entry'!F12)</f>
        <v>0</v>
      </c>
      <c r="D12" s="19">
        <f>'Data Entry'!D12</f>
        <v>0</v>
      </c>
      <c r="E12" s="25" t="e">
        <f>'Intermediate Calculations'!G12</f>
        <v>#DIV/0!</v>
      </c>
      <c r="F12" s="25" t="e">
        <f>'Intermediate Calculations'!H12</f>
        <v>#DIV/0!</v>
      </c>
      <c r="G12" s="20">
        <f>IF('Data Entry'!I12&gt;0,'Data Entry'!I12,'Data Entry'!H12+9)</f>
        <v>9</v>
      </c>
      <c r="H12" s="20">
        <f>IF(AND('Data Entry'!M12="y",'Data Entry'!N12&gt;0.29),1,0)</f>
        <v>0</v>
      </c>
      <c r="I12" s="20">
        <f>IF('Data Entry'!G12="Y",1,0)</f>
        <v>0</v>
      </c>
      <c r="J12" s="20">
        <f>'Intermediate Calculations'!J12+'Intermediate Calculations'!L12+'Intermediate Calculations'!M12</f>
        <v>0</v>
      </c>
      <c r="K12" s="26" t="e">
        <f>3.67-(0.966*B12)-(0.125*(C12-1))-(0.152*(D12-1))+(0.002*E12)+(0.0004*F12)+(0.035*G12)+(0.506*H12)-(0.264*I12)+J12+(0.4*'Intermediate Calculations'!O12)</f>
        <v>#DIV/0!</v>
      </c>
      <c r="L12" s="20" t="e">
        <f t="shared" si="0"/>
        <v>#DIV/0!</v>
      </c>
      <c r="M12" s="18" t="e">
        <f t="shared" si="1"/>
        <v>#DIV/0!</v>
      </c>
      <c r="N12" s="19">
        <f>1.7435+(0.4669*I12)-(0.2981*'Intermediate Calculations'!O12)-(0.8043*'Intermediate Calculations'!N12)+(0.2954*('BCI &amp; PEM Results'!C12-0.25))</f>
        <v>1.66965</v>
      </c>
      <c r="O12" s="46">
        <f>'Intermediate Calculations'!S12/(1+'Intermediate Calculations'!S12)</f>
        <v>0.9968377409247899</v>
      </c>
      <c r="P12" s="19">
        <f>((1.664+(0.4632*(N12+0.25*H12))+(0.9046*I12)-(2.5759*'Intermediate Calculations'!N12)+(0.4397*('BCI &amp; PEM Results'!C12-0.25))+(0.4304*('BCI &amp; PEM Results'!D12+C12-0.2))-(0.4198*'Intermediate Calculations'!Q12)+(0.02954*100*'Data Entry'!K12*'Intermediate Calculations'!E12))-(-5.7345+(0.5005*I12)-(0.9457*'Intermediate Calculations'!N12)+(0.3102*('BCI &amp; PEM Results'!C12-0.25))+(0.8054*('BCI &amp; PEM Results'!D12+'BCI &amp; PEM Results'!C12-0.2))-(0.9642*'Intermediate Calculations'!Q12)+(0.01469*'Intermediate Calculations'!E12*'Data Entry'!K12*100)))</f>
        <v>8.21450688</v>
      </c>
      <c r="Q12" s="48" t="e">
        <f t="shared" si="2"/>
        <v>#DIV/0!</v>
      </c>
    </row>
    <row r="13" spans="1:17" ht="12.75">
      <c r="A13" s="44">
        <f>'Data Entry'!A13</f>
        <v>0</v>
      </c>
      <c r="B13" s="24">
        <f>IF(OR('Data Entry'!E13&gt;2.9,'Data Entry'!F13&gt;2.9),1,0)</f>
        <v>0</v>
      </c>
      <c r="C13" s="19">
        <f>IF('Data Entry'!E13&gt;0,'Data Entry'!E13,'Data Entry'!F13)</f>
        <v>0</v>
      </c>
      <c r="D13" s="19">
        <f>'Data Entry'!D13</f>
        <v>0</v>
      </c>
      <c r="E13" s="25" t="e">
        <f>'Intermediate Calculations'!G13</f>
        <v>#DIV/0!</v>
      </c>
      <c r="F13" s="25" t="e">
        <f>'Intermediate Calculations'!H13</f>
        <v>#DIV/0!</v>
      </c>
      <c r="G13" s="20">
        <f>IF('Data Entry'!I13&gt;0,'Data Entry'!I13,'Data Entry'!H13+9)</f>
        <v>9</v>
      </c>
      <c r="H13" s="20">
        <f>IF(AND('Data Entry'!M13="y",'Data Entry'!N13&gt;0.29),1,0)</f>
        <v>0</v>
      </c>
      <c r="I13" s="20">
        <f>IF('Data Entry'!G13="Y",1,0)</f>
        <v>0</v>
      </c>
      <c r="J13" s="20">
        <f>'Intermediate Calculations'!J13+'Intermediate Calculations'!L13+'Intermediate Calculations'!M13</f>
        <v>0</v>
      </c>
      <c r="K13" s="26" t="e">
        <f>3.67-(0.966*B13)-(0.125*(C13-1))-(0.152*(D13-1))+(0.002*E13)+(0.0004*F13)+(0.035*G13)+(0.506*H13)-(0.264*I13)+J13+(0.4*'Intermediate Calculations'!O13)</f>
        <v>#DIV/0!</v>
      </c>
      <c r="L13" s="20" t="e">
        <f t="shared" si="0"/>
        <v>#DIV/0!</v>
      </c>
      <c r="M13" s="18" t="e">
        <f t="shared" si="1"/>
        <v>#DIV/0!</v>
      </c>
      <c r="N13" s="19">
        <f>1.7435+(0.4669*I13)-(0.2981*'Intermediate Calculations'!O13)-(0.8043*'Intermediate Calculations'!N13)+(0.2954*('BCI &amp; PEM Results'!C13-0.25))</f>
        <v>1.66965</v>
      </c>
      <c r="O13" s="46">
        <f>'Intermediate Calculations'!S13/(1+'Intermediate Calculations'!S13)</f>
        <v>0.9968377409247899</v>
      </c>
      <c r="P13" s="19">
        <f>((1.664+(0.4632*(N13+0.25*H13))+(0.9046*I13)-(2.5759*'Intermediate Calculations'!N13)+(0.4397*('BCI &amp; PEM Results'!C13-0.25))+(0.4304*('BCI &amp; PEM Results'!D13+C13-0.2))-(0.4198*'Intermediate Calculations'!Q13)+(0.02954*100*'Data Entry'!K13*'Intermediate Calculations'!E13))-(-5.7345+(0.5005*I13)-(0.9457*'Intermediate Calculations'!N13)+(0.3102*('BCI &amp; PEM Results'!C13-0.25))+(0.8054*('BCI &amp; PEM Results'!D13+'BCI &amp; PEM Results'!C13-0.2))-(0.9642*'Intermediate Calculations'!Q13)+(0.01469*'Intermediate Calculations'!E13*'Data Entry'!K13*100)))</f>
        <v>8.21450688</v>
      </c>
      <c r="Q13" s="48" t="e">
        <f t="shared" si="2"/>
        <v>#DIV/0!</v>
      </c>
    </row>
    <row r="14" spans="1:17" ht="12.75">
      <c r="A14" s="44">
        <f>'Data Entry'!A14</f>
        <v>0</v>
      </c>
      <c r="B14" s="24">
        <f>IF(OR('Data Entry'!E14&gt;2.9,'Data Entry'!F14&gt;2.9),1,0)</f>
        <v>0</v>
      </c>
      <c r="C14" s="19">
        <f>IF('Data Entry'!E14&gt;0,'Data Entry'!E14,'Data Entry'!F14)</f>
        <v>0</v>
      </c>
      <c r="D14" s="19">
        <f>'Data Entry'!D14</f>
        <v>0</v>
      </c>
      <c r="E14" s="25" t="e">
        <f>'Intermediate Calculations'!G14</f>
        <v>#DIV/0!</v>
      </c>
      <c r="F14" s="25" t="e">
        <f>'Intermediate Calculations'!H14</f>
        <v>#DIV/0!</v>
      </c>
      <c r="G14" s="20">
        <f>IF('Data Entry'!I14&gt;0,'Data Entry'!I14,'Data Entry'!H14+9)</f>
        <v>9</v>
      </c>
      <c r="H14" s="20">
        <f>IF(AND('Data Entry'!M14="y",'Data Entry'!N14&gt;0.29),1,0)</f>
        <v>0</v>
      </c>
      <c r="I14" s="20">
        <f>IF('Data Entry'!G14="Y",1,0)</f>
        <v>0</v>
      </c>
      <c r="J14" s="20">
        <f>'Intermediate Calculations'!J14+'Intermediate Calculations'!L14+'Intermediate Calculations'!M14</f>
        <v>0</v>
      </c>
      <c r="K14" s="26" t="e">
        <f>3.67-(0.966*B14)-(0.125*(C14-1))-(0.152*(D14-1))+(0.002*E14)+(0.0004*F14)+(0.035*G14)+(0.506*H14)-(0.264*I14)+J14+(0.4*'Intermediate Calculations'!O14)</f>
        <v>#DIV/0!</v>
      </c>
      <c r="L14" s="20" t="e">
        <f t="shared" si="0"/>
        <v>#DIV/0!</v>
      </c>
      <c r="M14" s="18" t="e">
        <f t="shared" si="1"/>
        <v>#DIV/0!</v>
      </c>
      <c r="N14" s="19">
        <f>1.7435+(0.4669*I14)-(0.2981*'Intermediate Calculations'!O14)-(0.8043*'Intermediate Calculations'!N14)+(0.2954*('BCI &amp; PEM Results'!C14-0.25))</f>
        <v>1.66965</v>
      </c>
      <c r="O14" s="46">
        <f>'Intermediate Calculations'!S14/(1+'Intermediate Calculations'!S14)</f>
        <v>0.9968377409247899</v>
      </c>
      <c r="P14" s="19">
        <f>((1.664+(0.4632*(N14+0.25*H14))+(0.9046*I14)-(2.5759*'Intermediate Calculations'!N14)+(0.4397*('BCI &amp; PEM Results'!C14-0.25))+(0.4304*('BCI &amp; PEM Results'!D14+C14-0.2))-(0.4198*'Intermediate Calculations'!Q14)+(0.02954*100*'Data Entry'!K14*'Intermediate Calculations'!E14))-(-5.7345+(0.5005*I14)-(0.9457*'Intermediate Calculations'!N14)+(0.3102*('BCI &amp; PEM Results'!C14-0.25))+(0.8054*('BCI &amp; PEM Results'!D14+'BCI &amp; PEM Results'!C14-0.2))-(0.9642*'Intermediate Calculations'!Q14)+(0.01469*'Intermediate Calculations'!E14*'Data Entry'!K14*100)))</f>
        <v>8.21450688</v>
      </c>
      <c r="Q14" s="48" t="e">
        <f t="shared" si="2"/>
        <v>#DIV/0!</v>
      </c>
    </row>
    <row r="15" spans="1:17" ht="12.75">
      <c r="A15" s="44">
        <f>'Data Entry'!A15</f>
        <v>0</v>
      </c>
      <c r="B15" s="24">
        <f>IF(OR('Data Entry'!E15&gt;2.9,'Data Entry'!F15&gt;2.9),1,0)</f>
        <v>0</v>
      </c>
      <c r="C15" s="19">
        <f>IF('Data Entry'!E15&gt;0,'Data Entry'!E15,'Data Entry'!F15)</f>
        <v>0</v>
      </c>
      <c r="D15" s="19">
        <f>'Data Entry'!D15</f>
        <v>0</v>
      </c>
      <c r="E15" s="25" t="e">
        <f>'Intermediate Calculations'!G15</f>
        <v>#DIV/0!</v>
      </c>
      <c r="F15" s="25" t="e">
        <f>'Intermediate Calculations'!H15</f>
        <v>#DIV/0!</v>
      </c>
      <c r="G15" s="20">
        <f>IF('Data Entry'!I15&gt;0,'Data Entry'!I15,'Data Entry'!H15+9)</f>
        <v>9</v>
      </c>
      <c r="H15" s="20">
        <f>IF(AND('Data Entry'!M15="y",'Data Entry'!N15&gt;0.29),1,0)</f>
        <v>0</v>
      </c>
      <c r="I15" s="20">
        <f>IF('Data Entry'!G15="Y",1,0)</f>
        <v>0</v>
      </c>
      <c r="J15" s="20">
        <f>'Intermediate Calculations'!J15+'Intermediate Calculations'!L15+'Intermediate Calculations'!M15</f>
        <v>0</v>
      </c>
      <c r="K15" s="26" t="e">
        <f>3.67-(0.966*B15)-(0.125*(C15-1))-(0.152*(D15-1))+(0.002*E15)+(0.0004*F15)+(0.035*G15)+(0.506*H15)-(0.264*I15)+J15+(0.4*'Intermediate Calculations'!O15)</f>
        <v>#DIV/0!</v>
      </c>
      <c r="L15" s="20" t="e">
        <f t="shared" si="0"/>
        <v>#DIV/0!</v>
      </c>
      <c r="M15" s="18" t="e">
        <f t="shared" si="1"/>
        <v>#DIV/0!</v>
      </c>
      <c r="N15" s="19">
        <f>1.7435+(0.4669*I15)-(0.2981*'Intermediate Calculations'!O15)-(0.8043*'Intermediate Calculations'!N15)+(0.2954*('BCI &amp; PEM Results'!C15-0.25))</f>
        <v>1.66965</v>
      </c>
      <c r="O15" s="46">
        <f>'Intermediate Calculations'!S15/(1+'Intermediate Calculations'!S15)</f>
        <v>0.9968377409247899</v>
      </c>
      <c r="P15" s="19">
        <f>((1.664+(0.4632*(N15+0.25*H15))+(0.9046*I15)-(2.5759*'Intermediate Calculations'!N15)+(0.4397*('BCI &amp; PEM Results'!C15-0.25))+(0.4304*('BCI &amp; PEM Results'!D15+C15-0.2))-(0.4198*'Intermediate Calculations'!Q15)+(0.02954*100*'Data Entry'!K15*'Intermediate Calculations'!E15))-(-5.7345+(0.5005*I15)-(0.9457*'Intermediate Calculations'!N15)+(0.3102*('BCI &amp; PEM Results'!C15-0.25))+(0.8054*('BCI &amp; PEM Results'!D15+'BCI &amp; PEM Results'!C15-0.2))-(0.9642*'Intermediate Calculations'!Q15)+(0.01469*'Intermediate Calculations'!E15*'Data Entry'!K15*100)))</f>
        <v>8.21450688</v>
      </c>
      <c r="Q15" s="48" t="e">
        <f t="shared" si="2"/>
        <v>#DIV/0!</v>
      </c>
    </row>
    <row r="16" spans="1:17" ht="12.75">
      <c r="A16" s="44">
        <f>'Data Entry'!A16</f>
        <v>0</v>
      </c>
      <c r="B16" s="24">
        <f>IF(OR('Data Entry'!E16&gt;2.9,'Data Entry'!F16&gt;2.9),1,0)</f>
        <v>0</v>
      </c>
      <c r="C16" s="19">
        <f>IF('Data Entry'!E16&gt;0,'Data Entry'!E16,'Data Entry'!F16)</f>
        <v>0</v>
      </c>
      <c r="D16" s="19">
        <f>'Data Entry'!D16</f>
        <v>0</v>
      </c>
      <c r="E16" s="25" t="e">
        <f>'Intermediate Calculations'!G16</f>
        <v>#DIV/0!</v>
      </c>
      <c r="F16" s="25" t="e">
        <f>'Intermediate Calculations'!H16</f>
        <v>#DIV/0!</v>
      </c>
      <c r="G16" s="20">
        <f>IF('Data Entry'!I16&gt;0,'Data Entry'!I16,'Data Entry'!H16+9)</f>
        <v>9</v>
      </c>
      <c r="H16" s="20">
        <f>IF(AND('Data Entry'!M16="y",'Data Entry'!N16&gt;0.29),1,0)</f>
        <v>0</v>
      </c>
      <c r="I16" s="20">
        <f>IF('Data Entry'!G16="Y",1,0)</f>
        <v>0</v>
      </c>
      <c r="J16" s="20">
        <f>'Intermediate Calculations'!J16+'Intermediate Calculations'!L16+'Intermediate Calculations'!M16</f>
        <v>0</v>
      </c>
      <c r="K16" s="26" t="e">
        <f>3.67-(0.966*B16)-(0.125*(C16-1))-(0.152*(D16-1))+(0.002*E16)+(0.0004*F16)+(0.035*G16)+(0.506*H16)-(0.264*I16)+J16+(0.4*'Intermediate Calculations'!O16)</f>
        <v>#DIV/0!</v>
      </c>
      <c r="L16" s="20" t="e">
        <f t="shared" si="0"/>
        <v>#DIV/0!</v>
      </c>
      <c r="M16" s="18" t="e">
        <f t="shared" si="1"/>
        <v>#DIV/0!</v>
      </c>
      <c r="N16" s="19">
        <f>1.7435+(0.4669*I16)-(0.2981*'Intermediate Calculations'!O16)-(0.8043*'Intermediate Calculations'!N16)+(0.2954*('BCI &amp; PEM Results'!C16-0.25))</f>
        <v>1.66965</v>
      </c>
      <c r="O16" s="46">
        <f>'Intermediate Calculations'!S16/(1+'Intermediate Calculations'!S16)</f>
        <v>0.9968377409247899</v>
      </c>
      <c r="P16" s="19">
        <f>((1.664+(0.4632*(N16+0.25*H16))+(0.9046*I16)-(2.5759*'Intermediate Calculations'!N16)+(0.4397*('BCI &amp; PEM Results'!C16-0.25))+(0.4304*('BCI &amp; PEM Results'!D16+C16-0.2))-(0.4198*'Intermediate Calculations'!Q16)+(0.02954*100*'Data Entry'!K16*'Intermediate Calculations'!E16))-(-5.7345+(0.5005*I16)-(0.9457*'Intermediate Calculations'!N16)+(0.3102*('BCI &amp; PEM Results'!C16-0.25))+(0.8054*('BCI &amp; PEM Results'!D16+'BCI &amp; PEM Results'!C16-0.2))-(0.9642*'Intermediate Calculations'!Q16)+(0.01469*'Intermediate Calculations'!E16*'Data Entry'!K16*100)))</f>
        <v>8.21450688</v>
      </c>
      <c r="Q16" s="48" t="e">
        <f t="shared" si="2"/>
        <v>#DIV/0!</v>
      </c>
    </row>
    <row r="17" spans="1:17" ht="12.75">
      <c r="A17" s="44">
        <f>'Data Entry'!A17</f>
        <v>0</v>
      </c>
      <c r="B17" s="24">
        <f>IF(OR('Data Entry'!E17&gt;2.9,'Data Entry'!F17&gt;2.9),1,0)</f>
        <v>0</v>
      </c>
      <c r="C17" s="19">
        <f>IF('Data Entry'!E17&gt;0,'Data Entry'!E17,'Data Entry'!F17)</f>
        <v>0</v>
      </c>
      <c r="D17" s="19">
        <f>'Data Entry'!D17</f>
        <v>0</v>
      </c>
      <c r="E17" s="25" t="e">
        <f>'Intermediate Calculations'!G17</f>
        <v>#DIV/0!</v>
      </c>
      <c r="F17" s="25" t="e">
        <f>'Intermediate Calculations'!H17</f>
        <v>#DIV/0!</v>
      </c>
      <c r="G17" s="20">
        <f>IF('Data Entry'!I17&gt;0,'Data Entry'!I17,'Data Entry'!H17+9)</f>
        <v>9</v>
      </c>
      <c r="H17" s="20">
        <f>IF(AND('Data Entry'!M17="y",'Data Entry'!N17&gt;0.29),1,0)</f>
        <v>0</v>
      </c>
      <c r="I17" s="20">
        <f>IF('Data Entry'!G17="Y",1,0)</f>
        <v>0</v>
      </c>
      <c r="J17" s="20">
        <f>'Intermediate Calculations'!J17+'Intermediate Calculations'!L17+'Intermediate Calculations'!M17</f>
        <v>0</v>
      </c>
      <c r="K17" s="26" t="e">
        <f>3.67-(0.966*B17)-(0.125*(C17-1))-(0.152*(D17-1))+(0.002*E17)+(0.0004*F17)+(0.035*G17)+(0.506*H17)-(0.264*I17)+J17+(0.4*'Intermediate Calculations'!O17)</f>
        <v>#DIV/0!</v>
      </c>
      <c r="L17" s="20" t="e">
        <f t="shared" si="0"/>
        <v>#DIV/0!</v>
      </c>
      <c r="M17" s="18" t="e">
        <f t="shared" si="1"/>
        <v>#DIV/0!</v>
      </c>
      <c r="N17" s="19">
        <f>1.7435+(0.4669*I17)-(0.2981*'Intermediate Calculations'!O17)-(0.8043*'Intermediate Calculations'!N17)+(0.2954*('BCI &amp; PEM Results'!C17-0.25))</f>
        <v>1.66965</v>
      </c>
      <c r="O17" s="46">
        <f>'Intermediate Calculations'!S17/(1+'Intermediate Calculations'!S17)</f>
        <v>0.9968377409247899</v>
      </c>
      <c r="P17" s="19">
        <f>((1.664+(0.4632*(N17+0.25*H17))+(0.9046*I17)-(2.5759*'Intermediate Calculations'!N17)+(0.4397*('BCI &amp; PEM Results'!C17-0.25))+(0.4304*('BCI &amp; PEM Results'!D17+C17-0.2))-(0.4198*'Intermediate Calculations'!Q17)+(0.02954*100*'Data Entry'!K17*'Intermediate Calculations'!E17))-(-5.7345+(0.5005*I17)-(0.9457*'Intermediate Calculations'!N17)+(0.3102*('BCI &amp; PEM Results'!C17-0.25))+(0.8054*('BCI &amp; PEM Results'!D17+'BCI &amp; PEM Results'!C17-0.2))-(0.9642*'Intermediate Calculations'!Q17)+(0.01469*'Intermediate Calculations'!E17*'Data Entry'!K17*100)))</f>
        <v>8.21450688</v>
      </c>
      <c r="Q17" s="48" t="e">
        <f t="shared" si="2"/>
        <v>#DIV/0!</v>
      </c>
    </row>
    <row r="18" spans="1:17" ht="12.75">
      <c r="A18" s="44">
        <f>'Data Entry'!A18</f>
        <v>0</v>
      </c>
      <c r="B18" s="24">
        <f>IF(OR('Data Entry'!E18&gt;2.9,'Data Entry'!F18&gt;2.9),1,0)</f>
        <v>0</v>
      </c>
      <c r="C18" s="19">
        <f>IF('Data Entry'!E18&gt;0,'Data Entry'!E18,'Data Entry'!F18)</f>
        <v>0</v>
      </c>
      <c r="D18" s="19">
        <f>'Data Entry'!D18</f>
        <v>0</v>
      </c>
      <c r="E18" s="25" t="e">
        <f>'Intermediate Calculations'!G18</f>
        <v>#DIV/0!</v>
      </c>
      <c r="F18" s="25" t="e">
        <f>'Intermediate Calculations'!H18</f>
        <v>#DIV/0!</v>
      </c>
      <c r="G18" s="20">
        <f>IF('Data Entry'!I18&gt;0,'Data Entry'!I18,'Data Entry'!H18+9)</f>
        <v>9</v>
      </c>
      <c r="H18" s="20">
        <f>IF(AND('Data Entry'!M18="y",'Data Entry'!N18&gt;0.29),1,0)</f>
        <v>0</v>
      </c>
      <c r="I18" s="20">
        <f>IF('Data Entry'!G18="Y",1,0)</f>
        <v>0</v>
      </c>
      <c r="J18" s="20">
        <f>'Intermediate Calculations'!J18+'Intermediate Calculations'!L18+'Intermediate Calculations'!M18</f>
        <v>0</v>
      </c>
      <c r="K18" s="26" t="e">
        <f>3.67-(0.966*B18)-(0.125*(C18-1))-(0.152*(D18-1))+(0.002*E18)+(0.0004*F18)+(0.035*G18)+(0.506*H18)-(0.264*I18)+J18+(0.4*'Intermediate Calculations'!O18)</f>
        <v>#DIV/0!</v>
      </c>
      <c r="L18" s="20" t="e">
        <f t="shared" si="0"/>
        <v>#DIV/0!</v>
      </c>
      <c r="M18" s="18" t="e">
        <f t="shared" si="1"/>
        <v>#DIV/0!</v>
      </c>
      <c r="N18" s="19">
        <f>1.7435+(0.4669*I18)-(0.2981*'Intermediate Calculations'!O18)-(0.8043*'Intermediate Calculations'!N18)+(0.2954*('BCI &amp; PEM Results'!C18-0.25))</f>
        <v>1.66965</v>
      </c>
      <c r="O18" s="46">
        <f>'Intermediate Calculations'!S18/(1+'Intermediate Calculations'!S18)</f>
        <v>0.9968377409247899</v>
      </c>
      <c r="P18" s="19">
        <f>((1.664+(0.4632*(N18+0.25*H18))+(0.9046*I18)-(2.5759*'Intermediate Calculations'!N18)+(0.4397*('BCI &amp; PEM Results'!C18-0.25))+(0.4304*('BCI &amp; PEM Results'!D18+C18-0.2))-(0.4198*'Intermediate Calculations'!Q18)+(0.02954*100*'Data Entry'!K18*'Intermediate Calculations'!E18))-(-5.7345+(0.5005*I18)-(0.9457*'Intermediate Calculations'!N18)+(0.3102*('BCI &amp; PEM Results'!C18-0.25))+(0.8054*('BCI &amp; PEM Results'!D18+'BCI &amp; PEM Results'!C18-0.2))-(0.9642*'Intermediate Calculations'!Q18)+(0.01469*'Intermediate Calculations'!E18*'Data Entry'!K18*100)))</f>
        <v>8.21450688</v>
      </c>
      <c r="Q18" s="48" t="e">
        <f t="shared" si="2"/>
        <v>#DIV/0!</v>
      </c>
    </row>
    <row r="19" spans="1:17" ht="12.75">
      <c r="A19" s="44">
        <f>'Data Entry'!A19</f>
        <v>0</v>
      </c>
      <c r="B19" s="24">
        <f>IF(OR('Data Entry'!E19&gt;2.9,'Data Entry'!F19&gt;2.9),1,0)</f>
        <v>0</v>
      </c>
      <c r="C19" s="19">
        <f>IF('Data Entry'!E19&gt;0,'Data Entry'!E19,'Data Entry'!F19)</f>
        <v>0</v>
      </c>
      <c r="D19" s="19">
        <f>'Data Entry'!D19</f>
        <v>0</v>
      </c>
      <c r="E19" s="25" t="e">
        <f>'Intermediate Calculations'!G19</f>
        <v>#DIV/0!</v>
      </c>
      <c r="F19" s="25" t="e">
        <f>'Intermediate Calculations'!H19</f>
        <v>#DIV/0!</v>
      </c>
      <c r="G19" s="20">
        <f>IF('Data Entry'!I19&gt;0,'Data Entry'!I19,'Data Entry'!H19+9)</f>
        <v>9</v>
      </c>
      <c r="H19" s="20">
        <f>IF(AND('Data Entry'!M19="y",'Data Entry'!N19&gt;0.29),1,0)</f>
        <v>0</v>
      </c>
      <c r="I19" s="20">
        <f>IF('Data Entry'!G19="Y",1,0)</f>
        <v>0</v>
      </c>
      <c r="J19" s="20">
        <f>'Intermediate Calculations'!J19+'Intermediate Calculations'!L19+'Intermediate Calculations'!M19</f>
        <v>0</v>
      </c>
      <c r="K19" s="26" t="e">
        <f>3.67-(0.966*B19)-(0.125*(C19-1))-(0.152*(D19-1))+(0.002*E19)+(0.0004*F19)+(0.035*G19)+(0.506*H19)-(0.264*I19)+J19+(0.4*'Intermediate Calculations'!O19)</f>
        <v>#DIV/0!</v>
      </c>
      <c r="L19" s="20" t="e">
        <f t="shared" si="0"/>
        <v>#DIV/0!</v>
      </c>
      <c r="M19" s="18" t="e">
        <f t="shared" si="1"/>
        <v>#DIV/0!</v>
      </c>
      <c r="N19" s="19">
        <f>1.7435+(0.4669*I19)-(0.2981*'Intermediate Calculations'!O19)-(0.8043*'Intermediate Calculations'!N19)+(0.2954*('BCI &amp; PEM Results'!C19-0.25))</f>
        <v>1.66965</v>
      </c>
      <c r="O19" s="46">
        <f>'Intermediate Calculations'!S19/(1+'Intermediate Calculations'!S19)</f>
        <v>0.9968377409247899</v>
      </c>
      <c r="P19" s="19">
        <f>((1.664+(0.4632*(N19+0.25*H19))+(0.9046*I19)-(2.5759*'Intermediate Calculations'!N19)+(0.4397*('BCI &amp; PEM Results'!C19-0.25))+(0.4304*('BCI &amp; PEM Results'!D19+C19-0.2))-(0.4198*'Intermediate Calculations'!Q19)+(0.02954*100*'Data Entry'!K19*'Intermediate Calculations'!E19))-(-5.7345+(0.5005*I19)-(0.9457*'Intermediate Calculations'!N19)+(0.3102*('BCI &amp; PEM Results'!C19-0.25))+(0.8054*('BCI &amp; PEM Results'!D19+'BCI &amp; PEM Results'!C19-0.2))-(0.9642*'Intermediate Calculations'!Q19)+(0.01469*'Intermediate Calculations'!E19*'Data Entry'!K19*100)))</f>
        <v>8.21450688</v>
      </c>
      <c r="Q19" s="48" t="e">
        <f t="shared" si="2"/>
        <v>#DIV/0!</v>
      </c>
    </row>
    <row r="20" spans="1:17" ht="12.75">
      <c r="A20" s="44">
        <f>'Data Entry'!A20</f>
        <v>0</v>
      </c>
      <c r="B20" s="24">
        <f>IF(OR('Data Entry'!E20&gt;2.9,'Data Entry'!F20&gt;2.9),1,0)</f>
        <v>0</v>
      </c>
      <c r="C20" s="19">
        <f>IF('Data Entry'!E20&gt;0,'Data Entry'!E20,'Data Entry'!F20)</f>
        <v>0</v>
      </c>
      <c r="D20" s="19">
        <f>'Data Entry'!D20</f>
        <v>0</v>
      </c>
      <c r="E20" s="25" t="e">
        <f>'Intermediate Calculations'!G20</f>
        <v>#DIV/0!</v>
      </c>
      <c r="F20" s="25" t="e">
        <f>'Intermediate Calculations'!H20</f>
        <v>#DIV/0!</v>
      </c>
      <c r="G20" s="20">
        <f>IF('Data Entry'!I20&gt;0,'Data Entry'!I20,'Data Entry'!H20+9)</f>
        <v>9</v>
      </c>
      <c r="H20" s="20">
        <f>IF(AND('Data Entry'!M20="y",'Data Entry'!N20&gt;0.29),1,0)</f>
        <v>0</v>
      </c>
      <c r="I20" s="20">
        <f>IF('Data Entry'!G20="Y",1,0)</f>
        <v>0</v>
      </c>
      <c r="J20" s="20">
        <f>'Intermediate Calculations'!J20+'Intermediate Calculations'!L20+'Intermediate Calculations'!M20</f>
        <v>0</v>
      </c>
      <c r="K20" s="26" t="e">
        <f>3.67-(0.966*B20)-(0.125*(C20-1))-(0.152*(D20-1))+(0.002*E20)+(0.0004*F20)+(0.035*G20)+(0.506*H20)-(0.264*I20)+J20+(0.4*'Intermediate Calculations'!O20)</f>
        <v>#DIV/0!</v>
      </c>
      <c r="L20" s="20" t="e">
        <f t="shared" si="0"/>
        <v>#DIV/0!</v>
      </c>
      <c r="M20" s="18" t="e">
        <f t="shared" si="1"/>
        <v>#DIV/0!</v>
      </c>
      <c r="N20" s="19">
        <f>1.7435+(0.4669*I20)-(0.2981*'Intermediate Calculations'!O20)-(0.8043*'Intermediate Calculations'!N20)+(0.2954*('BCI &amp; PEM Results'!C20-0.25))</f>
        <v>1.66965</v>
      </c>
      <c r="O20" s="46">
        <f>'Intermediate Calculations'!S20/(1+'Intermediate Calculations'!S20)</f>
        <v>0.9968377409247899</v>
      </c>
      <c r="P20" s="19">
        <f>((1.664+(0.4632*(N20+0.25*H20))+(0.9046*I20)-(2.5759*'Intermediate Calculations'!N20)+(0.4397*('BCI &amp; PEM Results'!C20-0.25))+(0.4304*('BCI &amp; PEM Results'!D20+C20-0.2))-(0.4198*'Intermediate Calculations'!Q20)+(0.02954*100*'Data Entry'!K20*'Intermediate Calculations'!E20))-(-5.7345+(0.5005*I20)-(0.9457*'Intermediate Calculations'!N20)+(0.3102*('BCI &amp; PEM Results'!C20-0.25))+(0.8054*('BCI &amp; PEM Results'!D20+'BCI &amp; PEM Results'!C20-0.2))-(0.9642*'Intermediate Calculations'!Q20)+(0.01469*'Intermediate Calculations'!E20*'Data Entry'!K20*100)))</f>
        <v>8.21450688</v>
      </c>
      <c r="Q20" s="48" t="e">
        <f t="shared" si="2"/>
        <v>#DIV/0!</v>
      </c>
    </row>
    <row r="21" spans="1:17" ht="12.75">
      <c r="A21" s="44">
        <f>'Data Entry'!A21</f>
        <v>0</v>
      </c>
      <c r="B21" s="24">
        <f>IF(OR('Data Entry'!E21&gt;2.9,'Data Entry'!F21&gt;2.9),1,0)</f>
        <v>0</v>
      </c>
      <c r="C21" s="19">
        <f>IF('Data Entry'!E21&gt;0,'Data Entry'!E21,'Data Entry'!F21)</f>
        <v>0</v>
      </c>
      <c r="D21" s="19">
        <f>'Data Entry'!D21</f>
        <v>0</v>
      </c>
      <c r="E21" s="25" t="e">
        <f>'Intermediate Calculations'!G21</f>
        <v>#DIV/0!</v>
      </c>
      <c r="F21" s="25" t="e">
        <f>'Intermediate Calculations'!H21</f>
        <v>#DIV/0!</v>
      </c>
      <c r="G21" s="20">
        <f>IF('Data Entry'!I21&gt;0,'Data Entry'!I21,'Data Entry'!H21+9)</f>
        <v>9</v>
      </c>
      <c r="H21" s="20">
        <f>IF(AND('Data Entry'!M21="y",'Data Entry'!N21&gt;0.29),1,0)</f>
        <v>0</v>
      </c>
      <c r="I21" s="20">
        <f>IF('Data Entry'!G21="Y",1,0)</f>
        <v>0</v>
      </c>
      <c r="J21" s="20">
        <f>'Intermediate Calculations'!J21+'Intermediate Calculations'!L21+'Intermediate Calculations'!M21</f>
        <v>0</v>
      </c>
      <c r="K21" s="26" t="e">
        <f>3.67-(0.966*B21)-(0.125*(C21-1))-(0.152*(D21-1))+(0.002*E21)+(0.0004*F21)+(0.035*G21)+(0.506*H21)-(0.264*I21)+J21+(0.4*'Intermediate Calculations'!O21)</f>
        <v>#DIV/0!</v>
      </c>
      <c r="L21" s="20" t="e">
        <f t="shared" si="0"/>
        <v>#DIV/0!</v>
      </c>
      <c r="M21" s="18" t="e">
        <f t="shared" si="1"/>
        <v>#DIV/0!</v>
      </c>
      <c r="N21" s="19">
        <f>1.7435+(0.4669*I21)-(0.2981*'Intermediate Calculations'!O21)-(0.8043*'Intermediate Calculations'!N21)+(0.2954*('BCI &amp; PEM Results'!C21-0.25))</f>
        <v>1.66965</v>
      </c>
      <c r="O21" s="46">
        <f>'Intermediate Calculations'!S21/(1+'Intermediate Calculations'!S21)</f>
        <v>0.9968377409247899</v>
      </c>
      <c r="P21" s="19">
        <f>((1.664+(0.4632*(N21+0.25*H21))+(0.9046*I21)-(2.5759*'Intermediate Calculations'!N21)+(0.4397*('BCI &amp; PEM Results'!C21-0.25))+(0.4304*('BCI &amp; PEM Results'!D21+C21-0.2))-(0.4198*'Intermediate Calculations'!Q21)+(0.02954*100*'Data Entry'!K21*'Intermediate Calculations'!E21))-(-5.7345+(0.5005*I21)-(0.9457*'Intermediate Calculations'!N21)+(0.3102*('BCI &amp; PEM Results'!C21-0.25))+(0.8054*('BCI &amp; PEM Results'!D21+'BCI &amp; PEM Results'!C21-0.2))-(0.9642*'Intermediate Calculations'!Q21)+(0.01469*'Intermediate Calculations'!E21*'Data Entry'!K21*100)))</f>
        <v>8.21450688</v>
      </c>
      <c r="Q21" s="48" t="e">
        <f t="shared" si="2"/>
        <v>#DIV/0!</v>
      </c>
    </row>
    <row r="22" spans="1:17" ht="12.75">
      <c r="A22" s="44">
        <f>'Data Entry'!A22</f>
        <v>0</v>
      </c>
      <c r="B22" s="24">
        <f>IF(OR('Data Entry'!E22&gt;2.9,'Data Entry'!F22&gt;2.9),1,0)</f>
        <v>0</v>
      </c>
      <c r="C22" s="19">
        <f>IF('Data Entry'!E22&gt;0,'Data Entry'!E22,'Data Entry'!F22)</f>
        <v>0</v>
      </c>
      <c r="D22" s="19">
        <f>'Data Entry'!D22</f>
        <v>0</v>
      </c>
      <c r="E22" s="25" t="e">
        <f>'Intermediate Calculations'!G22</f>
        <v>#DIV/0!</v>
      </c>
      <c r="F22" s="25" t="e">
        <f>'Intermediate Calculations'!H22</f>
        <v>#DIV/0!</v>
      </c>
      <c r="G22" s="20">
        <f>IF('Data Entry'!I22&gt;0,'Data Entry'!I22,'Data Entry'!H22+9)</f>
        <v>9</v>
      </c>
      <c r="H22" s="20">
        <f>IF(AND('Data Entry'!M22="y",'Data Entry'!N22&gt;0.29),1,0)</f>
        <v>0</v>
      </c>
      <c r="I22" s="20">
        <f>IF('Data Entry'!G22="Y",1,0)</f>
        <v>0</v>
      </c>
      <c r="J22" s="20">
        <f>'Intermediate Calculations'!J22+'Intermediate Calculations'!L22+'Intermediate Calculations'!M22</f>
        <v>0</v>
      </c>
      <c r="K22" s="26" t="e">
        <f>3.67-(0.966*B22)-(0.125*(C22-1))-(0.152*(D22-1))+(0.002*E22)+(0.0004*F22)+(0.035*G22)+(0.506*H22)-(0.264*I22)+J22+(0.4*'Intermediate Calculations'!O22)</f>
        <v>#DIV/0!</v>
      </c>
      <c r="L22" s="20" t="e">
        <f t="shared" si="0"/>
        <v>#DIV/0!</v>
      </c>
      <c r="M22" s="18" t="e">
        <f t="shared" si="1"/>
        <v>#DIV/0!</v>
      </c>
      <c r="N22" s="19">
        <f>1.7435+(0.4669*I22)-(0.2981*'Intermediate Calculations'!O22)-(0.8043*'Intermediate Calculations'!N22)+(0.2954*('BCI &amp; PEM Results'!C22-0.25))</f>
        <v>1.66965</v>
      </c>
      <c r="O22" s="46">
        <f>'Intermediate Calculations'!S22/(1+'Intermediate Calculations'!S22)</f>
        <v>0.9968377409247899</v>
      </c>
      <c r="P22" s="19">
        <f>((1.664+(0.4632*(N22+0.25*H22))+(0.9046*I22)-(2.5759*'Intermediate Calculations'!N22)+(0.4397*('BCI &amp; PEM Results'!C22-0.25))+(0.4304*('BCI &amp; PEM Results'!D22+C22-0.2))-(0.4198*'Intermediate Calculations'!Q22)+(0.02954*100*'Data Entry'!K22*'Intermediate Calculations'!E22))-(-5.7345+(0.5005*I22)-(0.9457*'Intermediate Calculations'!N22)+(0.3102*('BCI &amp; PEM Results'!C22-0.25))+(0.8054*('BCI &amp; PEM Results'!D22+'BCI &amp; PEM Results'!C22-0.2))-(0.9642*'Intermediate Calculations'!Q22)+(0.01469*'Intermediate Calculations'!E22*'Data Entry'!K22*100)))</f>
        <v>8.21450688</v>
      </c>
      <c r="Q22" s="48" t="e">
        <f t="shared" si="2"/>
        <v>#DIV/0!</v>
      </c>
    </row>
    <row r="23" spans="1:17" ht="12.75">
      <c r="A23" s="44">
        <f>'Data Entry'!A23</f>
        <v>0</v>
      </c>
      <c r="B23" s="24">
        <f>IF(OR('Data Entry'!E23&gt;2.9,'Data Entry'!F23&gt;2.9),1,0)</f>
        <v>0</v>
      </c>
      <c r="C23" s="19">
        <f>IF('Data Entry'!E23&gt;0,'Data Entry'!E23,'Data Entry'!F23)</f>
        <v>0</v>
      </c>
      <c r="D23" s="19">
        <f>'Data Entry'!D23</f>
        <v>0</v>
      </c>
      <c r="E23" s="25" t="e">
        <f>'Intermediate Calculations'!G23</f>
        <v>#DIV/0!</v>
      </c>
      <c r="F23" s="25" t="e">
        <f>'Intermediate Calculations'!H23</f>
        <v>#DIV/0!</v>
      </c>
      <c r="G23" s="20">
        <f>IF('Data Entry'!I23&gt;0,'Data Entry'!I23,'Data Entry'!H23+9)</f>
        <v>9</v>
      </c>
      <c r="H23" s="20">
        <f>IF(AND('Data Entry'!M23="y",'Data Entry'!N23&gt;0.29),1,0)</f>
        <v>0</v>
      </c>
      <c r="I23" s="20">
        <f>IF('Data Entry'!G23="Y",1,0)</f>
        <v>0</v>
      </c>
      <c r="J23" s="20">
        <f>'Intermediate Calculations'!J23+'Intermediate Calculations'!L23+'Intermediate Calculations'!M23</f>
        <v>0</v>
      </c>
      <c r="K23" s="26" t="e">
        <f>3.67-(0.966*B23)-(0.125*(C23-1))-(0.152*(D23-1))+(0.002*E23)+(0.0004*F23)+(0.035*G23)+(0.506*H23)-(0.264*I23)+J23+(0.4*'Intermediate Calculations'!O23)</f>
        <v>#DIV/0!</v>
      </c>
      <c r="L23" s="20" t="e">
        <f t="shared" si="0"/>
        <v>#DIV/0!</v>
      </c>
      <c r="M23" s="18" t="e">
        <f t="shared" si="1"/>
        <v>#DIV/0!</v>
      </c>
      <c r="N23" s="19">
        <f>1.7435+(0.4669*I23)-(0.2981*'Intermediate Calculations'!O23)-(0.8043*'Intermediate Calculations'!N23)+(0.2954*('BCI &amp; PEM Results'!C23-0.25))</f>
        <v>1.66965</v>
      </c>
      <c r="O23" s="46">
        <f>'Intermediate Calculations'!S23/(1+'Intermediate Calculations'!S23)</f>
        <v>0.9968377409247899</v>
      </c>
      <c r="P23" s="19">
        <f>((1.664+(0.4632*(N23+0.25*H23))+(0.9046*I23)-(2.5759*'Intermediate Calculations'!N23)+(0.4397*('BCI &amp; PEM Results'!C23-0.25))+(0.4304*('BCI &amp; PEM Results'!D23+C23-0.2))-(0.4198*'Intermediate Calculations'!Q23)+(0.02954*100*'Data Entry'!K23*'Intermediate Calculations'!E23))-(-5.7345+(0.5005*I23)-(0.9457*'Intermediate Calculations'!N23)+(0.3102*('BCI &amp; PEM Results'!C23-0.25))+(0.8054*('BCI &amp; PEM Results'!D23+'BCI &amp; PEM Results'!C23-0.2))-(0.9642*'Intermediate Calculations'!Q23)+(0.01469*'Intermediate Calculations'!E23*'Data Entry'!K23*100)))</f>
        <v>8.21450688</v>
      </c>
      <c r="Q23" s="48" t="e">
        <f t="shared" si="2"/>
        <v>#DIV/0!</v>
      </c>
    </row>
    <row r="24" spans="1:17" ht="12.75">
      <c r="A24" s="44">
        <f>'Data Entry'!A24</f>
        <v>0</v>
      </c>
      <c r="B24" s="24">
        <f>IF(OR('Data Entry'!E24&gt;2.9,'Data Entry'!F24&gt;2.9),1,0)</f>
        <v>0</v>
      </c>
      <c r="C24" s="19">
        <f>IF('Data Entry'!E24&gt;0,'Data Entry'!E24,'Data Entry'!F24)</f>
        <v>0</v>
      </c>
      <c r="D24" s="19">
        <f>'Data Entry'!D24</f>
        <v>0</v>
      </c>
      <c r="E24" s="25" t="e">
        <f>'Intermediate Calculations'!G24</f>
        <v>#DIV/0!</v>
      </c>
      <c r="F24" s="25" t="e">
        <f>'Intermediate Calculations'!H24</f>
        <v>#DIV/0!</v>
      </c>
      <c r="G24" s="20">
        <f>IF('Data Entry'!I24&gt;0,'Data Entry'!I24,'Data Entry'!H24+9)</f>
        <v>9</v>
      </c>
      <c r="H24" s="20">
        <f>IF(AND('Data Entry'!M24="y",'Data Entry'!N24&gt;0.29),1,0)</f>
        <v>0</v>
      </c>
      <c r="I24" s="20">
        <f>IF('Data Entry'!G24="Y",1,0)</f>
        <v>0</v>
      </c>
      <c r="J24" s="20">
        <f>'Intermediate Calculations'!J24+'Intermediate Calculations'!L24+'Intermediate Calculations'!M24</f>
        <v>0</v>
      </c>
      <c r="K24" s="26" t="e">
        <f>3.67-(0.966*B24)-(0.125*(C24-1))-(0.152*(D24-1))+(0.002*E24)+(0.0004*F24)+(0.035*G24)+(0.506*H24)-(0.264*I24)+J24+(0.4*'Intermediate Calculations'!O24)</f>
        <v>#DIV/0!</v>
      </c>
      <c r="L24" s="20" t="e">
        <f t="shared" si="0"/>
        <v>#DIV/0!</v>
      </c>
      <c r="M24" s="18" t="e">
        <f t="shared" si="1"/>
        <v>#DIV/0!</v>
      </c>
      <c r="N24" s="19">
        <f>1.7435+(0.4669*I24)-(0.2981*'Intermediate Calculations'!O24)-(0.8043*'Intermediate Calculations'!N24)+(0.2954*('BCI &amp; PEM Results'!C24-0.25))</f>
        <v>1.66965</v>
      </c>
      <c r="O24" s="46">
        <f>'Intermediate Calculations'!S24/(1+'Intermediate Calculations'!S24)</f>
        <v>0.9968377409247899</v>
      </c>
      <c r="P24" s="19">
        <f>((1.664+(0.4632*(N24+0.25*H24))+(0.9046*I24)-(2.5759*'Intermediate Calculations'!N24)+(0.4397*('BCI &amp; PEM Results'!C24-0.25))+(0.4304*('BCI &amp; PEM Results'!D24+C24-0.2))-(0.4198*'Intermediate Calculations'!Q24)+(0.02954*100*'Data Entry'!K24*'Intermediate Calculations'!E24))-(-5.7345+(0.5005*I24)-(0.9457*'Intermediate Calculations'!N24)+(0.3102*('BCI &amp; PEM Results'!C24-0.25))+(0.8054*('BCI &amp; PEM Results'!D24+'BCI &amp; PEM Results'!C24-0.2))-(0.9642*'Intermediate Calculations'!Q24)+(0.01469*'Intermediate Calculations'!E24*'Data Entry'!K24*100)))</f>
        <v>8.21450688</v>
      </c>
      <c r="Q24" s="48" t="e">
        <f t="shared" si="2"/>
        <v>#DIV/0!</v>
      </c>
    </row>
    <row r="25" spans="1:17" ht="12.75">
      <c r="A25" s="44">
        <f>'Data Entry'!A25</f>
        <v>0</v>
      </c>
      <c r="B25" s="24">
        <f>IF(OR('Data Entry'!E25&gt;2.9,'Data Entry'!F25&gt;2.9),1,0)</f>
        <v>0</v>
      </c>
      <c r="C25" s="19">
        <f>IF('Data Entry'!E25&gt;0,'Data Entry'!E25,'Data Entry'!F25)</f>
        <v>0</v>
      </c>
      <c r="D25" s="19">
        <f>'Data Entry'!D25</f>
        <v>0</v>
      </c>
      <c r="E25" s="25" t="e">
        <f>'Intermediate Calculations'!G25</f>
        <v>#DIV/0!</v>
      </c>
      <c r="F25" s="25" t="e">
        <f>'Intermediate Calculations'!H25</f>
        <v>#DIV/0!</v>
      </c>
      <c r="G25" s="20">
        <f>IF('Data Entry'!I25&gt;0,'Data Entry'!I25,'Data Entry'!H25+9)</f>
        <v>9</v>
      </c>
      <c r="H25" s="20">
        <f>IF(AND('Data Entry'!M25="y",'Data Entry'!N25&gt;0.29),1,0)</f>
        <v>0</v>
      </c>
      <c r="I25" s="20">
        <f>IF('Data Entry'!G25="Y",1,0)</f>
        <v>0</v>
      </c>
      <c r="J25" s="20">
        <f>'Intermediate Calculations'!J25+'Intermediate Calculations'!L25+'Intermediate Calculations'!M25</f>
        <v>0</v>
      </c>
      <c r="K25" s="26" t="e">
        <f>3.67-(0.966*B25)-(0.125*(C25-1))-(0.152*(D25-1))+(0.002*E25)+(0.0004*F25)+(0.035*G25)+(0.506*H25)-(0.264*I25)+J25+(0.4*'Intermediate Calculations'!O25)</f>
        <v>#DIV/0!</v>
      </c>
      <c r="L25" s="20" t="e">
        <f t="shared" si="0"/>
        <v>#DIV/0!</v>
      </c>
      <c r="M25" s="18" t="e">
        <f t="shared" si="1"/>
        <v>#DIV/0!</v>
      </c>
      <c r="N25" s="19">
        <f>1.7435+(0.4669*I25)-(0.2981*'Intermediate Calculations'!O25)-(0.8043*'Intermediate Calculations'!N25)+(0.2954*('BCI &amp; PEM Results'!C25-0.25))</f>
        <v>1.66965</v>
      </c>
      <c r="O25" s="46">
        <f>'Intermediate Calculations'!S25/(1+'Intermediate Calculations'!S25)</f>
        <v>0.9968377409247899</v>
      </c>
      <c r="P25" s="19">
        <f>((1.664+(0.4632*(N25+0.25*H25))+(0.9046*I25)-(2.5759*'Intermediate Calculations'!N25)+(0.4397*('BCI &amp; PEM Results'!C25-0.25))+(0.4304*('BCI &amp; PEM Results'!D25+C25-0.2))-(0.4198*'Intermediate Calculations'!Q25)+(0.02954*100*'Data Entry'!K25*'Intermediate Calculations'!E25))-(-5.7345+(0.5005*I25)-(0.9457*'Intermediate Calculations'!N25)+(0.3102*('BCI &amp; PEM Results'!C25-0.25))+(0.8054*('BCI &amp; PEM Results'!D25+'BCI &amp; PEM Results'!C25-0.2))-(0.9642*'Intermediate Calculations'!Q25)+(0.01469*'Intermediate Calculations'!E25*'Data Entry'!K25*100)))</f>
        <v>8.21450688</v>
      </c>
      <c r="Q25" s="48" t="e">
        <f t="shared" si="2"/>
        <v>#DIV/0!</v>
      </c>
    </row>
    <row r="26" spans="1:17" ht="12.75">
      <c r="A26" s="44">
        <f>'Data Entry'!A26</f>
        <v>0</v>
      </c>
      <c r="B26" s="24">
        <f>IF(OR('Data Entry'!E26&gt;2.9,'Data Entry'!F26&gt;2.9),1,0)</f>
        <v>0</v>
      </c>
      <c r="C26" s="19">
        <f>IF('Data Entry'!E26&gt;0,'Data Entry'!E26,'Data Entry'!F26)</f>
        <v>0</v>
      </c>
      <c r="D26" s="19">
        <f>'Data Entry'!D26</f>
        <v>0</v>
      </c>
      <c r="E26" s="25" t="e">
        <f>'Intermediate Calculations'!G26</f>
        <v>#DIV/0!</v>
      </c>
      <c r="F26" s="25" t="e">
        <f>'Intermediate Calculations'!H26</f>
        <v>#DIV/0!</v>
      </c>
      <c r="G26" s="20">
        <f>IF('Data Entry'!I26&gt;0,'Data Entry'!I26,'Data Entry'!H26+9)</f>
        <v>9</v>
      </c>
      <c r="H26" s="20">
        <f>IF(AND('Data Entry'!M26="y",'Data Entry'!N26&gt;0.29),1,0)</f>
        <v>0</v>
      </c>
      <c r="I26" s="20">
        <f>IF('Data Entry'!G26="Y",1,0)</f>
        <v>0</v>
      </c>
      <c r="J26" s="20">
        <f>'Intermediate Calculations'!J26+'Intermediate Calculations'!L26+'Intermediate Calculations'!M26</f>
        <v>0</v>
      </c>
      <c r="K26" s="26" t="e">
        <f>3.67-(0.966*B26)-(0.125*(C26-1))-(0.152*(D26-1))+(0.002*E26)+(0.0004*F26)+(0.035*G26)+(0.506*H26)-(0.264*I26)+J26+(0.4*'Intermediate Calculations'!O26)</f>
        <v>#DIV/0!</v>
      </c>
      <c r="L26" s="20" t="e">
        <f t="shared" si="0"/>
        <v>#DIV/0!</v>
      </c>
      <c r="M26" s="18" t="e">
        <f t="shared" si="1"/>
        <v>#DIV/0!</v>
      </c>
      <c r="N26" s="19">
        <f>1.7435+(0.4669*I26)-(0.2981*'Intermediate Calculations'!O26)-(0.8043*'Intermediate Calculations'!N26)+(0.2954*('BCI &amp; PEM Results'!C26-0.25))</f>
        <v>1.66965</v>
      </c>
      <c r="O26" s="46">
        <f>'Intermediate Calculations'!S26/(1+'Intermediate Calculations'!S26)</f>
        <v>0.9968377409247899</v>
      </c>
      <c r="P26" s="19">
        <f>((1.664+(0.4632*(N26+0.25*H26))+(0.9046*I26)-(2.5759*'Intermediate Calculations'!N26)+(0.4397*('BCI &amp; PEM Results'!C26-0.25))+(0.4304*('BCI &amp; PEM Results'!D26+C26-0.2))-(0.4198*'Intermediate Calculations'!Q26)+(0.02954*100*'Data Entry'!K26*'Intermediate Calculations'!E26))-(-5.7345+(0.5005*I26)-(0.9457*'Intermediate Calculations'!N26)+(0.3102*('BCI &amp; PEM Results'!C26-0.25))+(0.8054*('BCI &amp; PEM Results'!D26+'BCI &amp; PEM Results'!C26-0.2))-(0.9642*'Intermediate Calculations'!Q26)+(0.01469*'Intermediate Calculations'!E26*'Data Entry'!K26*100)))</f>
        <v>8.21450688</v>
      </c>
      <c r="Q26" s="48" t="e">
        <f t="shared" si="2"/>
        <v>#DIV/0!</v>
      </c>
    </row>
    <row r="27" spans="1:17" ht="12.75">
      <c r="A27" s="44">
        <f>'Data Entry'!A27</f>
        <v>0</v>
      </c>
      <c r="B27" s="24">
        <f>IF(OR('Data Entry'!E27&gt;2.9,'Data Entry'!F27&gt;2.9),1,0)</f>
        <v>0</v>
      </c>
      <c r="C27" s="19">
        <f>IF('Data Entry'!E27&gt;0,'Data Entry'!E27,'Data Entry'!F27)</f>
        <v>0</v>
      </c>
      <c r="D27" s="19">
        <f>'Data Entry'!D27</f>
        <v>0</v>
      </c>
      <c r="E27" s="25" t="e">
        <f>'Intermediate Calculations'!G27</f>
        <v>#DIV/0!</v>
      </c>
      <c r="F27" s="25" t="e">
        <f>'Intermediate Calculations'!H27</f>
        <v>#DIV/0!</v>
      </c>
      <c r="G27" s="20">
        <f>IF('Data Entry'!I27&gt;0,'Data Entry'!I27,'Data Entry'!H27+9)</f>
        <v>9</v>
      </c>
      <c r="H27" s="20">
        <f>IF(AND('Data Entry'!M27="y",'Data Entry'!N27&gt;0.29),1,0)</f>
        <v>0</v>
      </c>
      <c r="I27" s="20">
        <f>IF('Data Entry'!G27="Y",1,0)</f>
        <v>0</v>
      </c>
      <c r="J27" s="20">
        <f>'Intermediate Calculations'!J27+'Intermediate Calculations'!L27+'Intermediate Calculations'!M27</f>
        <v>0</v>
      </c>
      <c r="K27" s="26" t="e">
        <f>3.67-(0.966*B27)-(0.125*(C27-1))-(0.152*(D27-1))+(0.002*E27)+(0.0004*F27)+(0.035*G27)+(0.506*H27)-(0.264*I27)+J27+(0.4*'Intermediate Calculations'!O27)</f>
        <v>#DIV/0!</v>
      </c>
      <c r="L27" s="20" t="e">
        <f t="shared" si="0"/>
        <v>#DIV/0!</v>
      </c>
      <c r="M27" s="18" t="e">
        <f t="shared" si="1"/>
        <v>#DIV/0!</v>
      </c>
      <c r="N27" s="19">
        <f>1.7435+(0.4669*I27)-(0.2981*'Intermediate Calculations'!O27)-(0.8043*'Intermediate Calculations'!N27)+(0.2954*('BCI &amp; PEM Results'!C27-0.25))</f>
        <v>1.66965</v>
      </c>
      <c r="O27" s="46">
        <f>'Intermediate Calculations'!S27/(1+'Intermediate Calculations'!S27)</f>
        <v>0.9968377409247899</v>
      </c>
      <c r="P27" s="19">
        <f>((1.664+(0.4632*(N27+0.25*H27))+(0.9046*I27)-(2.5759*'Intermediate Calculations'!N27)+(0.4397*('BCI &amp; PEM Results'!C27-0.25))+(0.4304*('BCI &amp; PEM Results'!D27+C27-0.2))-(0.4198*'Intermediate Calculations'!Q27)+(0.02954*100*'Data Entry'!K27*'Intermediate Calculations'!E27))-(-5.7345+(0.5005*I27)-(0.9457*'Intermediate Calculations'!N27)+(0.3102*('BCI &amp; PEM Results'!C27-0.25))+(0.8054*('BCI &amp; PEM Results'!D27+'BCI &amp; PEM Results'!C27-0.2))-(0.9642*'Intermediate Calculations'!Q27)+(0.01469*'Intermediate Calculations'!E27*'Data Entry'!K27*100)))</f>
        <v>8.21450688</v>
      </c>
      <c r="Q27" s="48" t="e">
        <f t="shared" si="2"/>
        <v>#DIV/0!</v>
      </c>
    </row>
    <row r="28" spans="1:17" ht="12.75">
      <c r="A28" s="44">
        <f>'Data Entry'!A28</f>
        <v>0</v>
      </c>
      <c r="B28" s="24">
        <f>IF(OR('Data Entry'!E28&gt;2.9,'Data Entry'!F28&gt;2.9),1,0)</f>
        <v>0</v>
      </c>
      <c r="C28" s="19">
        <f>IF('Data Entry'!E28&gt;0,'Data Entry'!E28,'Data Entry'!F28)</f>
        <v>0</v>
      </c>
      <c r="D28" s="19">
        <f>'Data Entry'!D28</f>
        <v>0</v>
      </c>
      <c r="E28" s="25" t="e">
        <f>'Intermediate Calculations'!G28</f>
        <v>#DIV/0!</v>
      </c>
      <c r="F28" s="25" t="e">
        <f>'Intermediate Calculations'!H28</f>
        <v>#DIV/0!</v>
      </c>
      <c r="G28" s="20">
        <f>IF('Data Entry'!I28&gt;0,'Data Entry'!I28,'Data Entry'!H28+9)</f>
        <v>9</v>
      </c>
      <c r="H28" s="20">
        <f>IF(AND('Data Entry'!M28="y",'Data Entry'!N28&gt;0.29),1,0)</f>
        <v>0</v>
      </c>
      <c r="I28" s="20">
        <f>IF('Data Entry'!G28="Y",1,0)</f>
        <v>0</v>
      </c>
      <c r="J28" s="20">
        <f>'Intermediate Calculations'!J28+'Intermediate Calculations'!L28+'Intermediate Calculations'!M28</f>
        <v>0</v>
      </c>
      <c r="K28" s="26" t="e">
        <f>3.67-(0.966*B28)-(0.125*(C28-1))-(0.152*(D28-1))+(0.002*E28)+(0.0004*F28)+(0.035*G28)+(0.506*H28)-(0.264*I28)+J28+(0.4*'Intermediate Calculations'!O28)</f>
        <v>#DIV/0!</v>
      </c>
      <c r="L28" s="20" t="e">
        <f t="shared" si="0"/>
        <v>#DIV/0!</v>
      </c>
      <c r="M28" s="18" t="e">
        <f t="shared" si="1"/>
        <v>#DIV/0!</v>
      </c>
      <c r="N28" s="19">
        <f>1.7435+(0.4669*I28)-(0.2981*'Intermediate Calculations'!O28)-(0.8043*'Intermediate Calculations'!N28)+(0.2954*('BCI &amp; PEM Results'!C28-0.25))</f>
        <v>1.66965</v>
      </c>
      <c r="O28" s="46">
        <f>'Intermediate Calculations'!S28/(1+'Intermediate Calculations'!S28)</f>
        <v>0.9968377409247899</v>
      </c>
      <c r="P28" s="19">
        <f>((1.664+(0.4632*(N28+0.25*H28))+(0.9046*I28)-(2.5759*'Intermediate Calculations'!N28)+(0.4397*('BCI &amp; PEM Results'!C28-0.25))+(0.4304*('BCI &amp; PEM Results'!D28+C28-0.2))-(0.4198*'Intermediate Calculations'!Q28)+(0.02954*100*'Data Entry'!K28*'Intermediate Calculations'!E28))-(-5.7345+(0.5005*I28)-(0.9457*'Intermediate Calculations'!N28)+(0.3102*('BCI &amp; PEM Results'!C28-0.25))+(0.8054*('BCI &amp; PEM Results'!D28+'BCI &amp; PEM Results'!C28-0.2))-(0.9642*'Intermediate Calculations'!Q28)+(0.01469*'Intermediate Calculations'!E28*'Data Entry'!K28*100)))</f>
        <v>8.21450688</v>
      </c>
      <c r="Q28" s="48" t="e">
        <f t="shared" si="2"/>
        <v>#DIV/0!</v>
      </c>
    </row>
    <row r="29" spans="1:17" ht="12.75">
      <c r="A29" s="44">
        <f>'Data Entry'!A29</f>
        <v>0</v>
      </c>
      <c r="B29" s="24">
        <f>IF(OR('Data Entry'!E29&gt;2.9,'Data Entry'!F29&gt;2.9),1,0)</f>
        <v>0</v>
      </c>
      <c r="C29" s="19">
        <f>IF('Data Entry'!E29&gt;0,'Data Entry'!E29,'Data Entry'!F29)</f>
        <v>0</v>
      </c>
      <c r="D29" s="19">
        <f>'Data Entry'!D29</f>
        <v>0</v>
      </c>
      <c r="E29" s="25" t="e">
        <f>'Intermediate Calculations'!G29</f>
        <v>#DIV/0!</v>
      </c>
      <c r="F29" s="25" t="e">
        <f>'Intermediate Calculations'!H29</f>
        <v>#DIV/0!</v>
      </c>
      <c r="G29" s="20">
        <f>IF('Data Entry'!I29&gt;0,'Data Entry'!I29,'Data Entry'!H29+9)</f>
        <v>9</v>
      </c>
      <c r="H29" s="20">
        <f>IF(AND('Data Entry'!M29="y",'Data Entry'!N29&gt;0.29),1,0)</f>
        <v>0</v>
      </c>
      <c r="I29" s="20">
        <f>IF('Data Entry'!G29="Y",1,0)</f>
        <v>0</v>
      </c>
      <c r="J29" s="20">
        <f>'Intermediate Calculations'!J29+'Intermediate Calculations'!L29+'Intermediate Calculations'!M29</f>
        <v>0</v>
      </c>
      <c r="K29" s="26" t="e">
        <f>3.67-(0.966*B29)-(0.125*(C29-1))-(0.152*(D29-1))+(0.002*E29)+(0.0004*F29)+(0.035*G29)+(0.506*H29)-(0.264*I29)+J29+(0.4*'Intermediate Calculations'!O29)</f>
        <v>#DIV/0!</v>
      </c>
      <c r="L29" s="20" t="e">
        <f t="shared" si="0"/>
        <v>#DIV/0!</v>
      </c>
      <c r="M29" s="18" t="e">
        <f t="shared" si="1"/>
        <v>#DIV/0!</v>
      </c>
      <c r="N29" s="19">
        <f>1.7435+(0.4669*I29)-(0.2981*'Intermediate Calculations'!O29)-(0.8043*'Intermediate Calculations'!N29)+(0.2954*('BCI &amp; PEM Results'!C29-0.25))</f>
        <v>1.66965</v>
      </c>
      <c r="O29" s="46">
        <f>'Intermediate Calculations'!S29/(1+'Intermediate Calculations'!S29)</f>
        <v>0.9968377409247899</v>
      </c>
      <c r="P29" s="19">
        <f>((1.664+(0.4632*(N29+0.25*H29))+(0.9046*I29)-(2.5759*'Intermediate Calculations'!N29)+(0.4397*('BCI &amp; PEM Results'!C29-0.25))+(0.4304*('BCI &amp; PEM Results'!D29+C29-0.2))-(0.4198*'Intermediate Calculations'!Q29)+(0.02954*100*'Data Entry'!K29*'Intermediate Calculations'!E29))-(-5.7345+(0.5005*I29)-(0.9457*'Intermediate Calculations'!N29)+(0.3102*('BCI &amp; PEM Results'!C29-0.25))+(0.8054*('BCI &amp; PEM Results'!D29+'BCI &amp; PEM Results'!C29-0.2))-(0.9642*'Intermediate Calculations'!Q29)+(0.01469*'Intermediate Calculations'!E29*'Data Entry'!K29*100)))</f>
        <v>8.21450688</v>
      </c>
      <c r="Q29" s="48" t="e">
        <f t="shared" si="2"/>
        <v>#DIV/0!</v>
      </c>
    </row>
    <row r="30" spans="1:17" ht="12.75">
      <c r="A30" s="44">
        <f>'Data Entry'!A30</f>
        <v>0</v>
      </c>
      <c r="B30" s="24">
        <f>IF(OR('Data Entry'!E30&gt;2.9,'Data Entry'!F30&gt;2.9),1,0)</f>
        <v>0</v>
      </c>
      <c r="C30" s="19">
        <f>IF('Data Entry'!E30&gt;0,'Data Entry'!E30,'Data Entry'!F30)</f>
        <v>0</v>
      </c>
      <c r="D30" s="19">
        <f>'Data Entry'!D30</f>
        <v>0</v>
      </c>
      <c r="E30" s="25" t="e">
        <f>'Intermediate Calculations'!G30</f>
        <v>#DIV/0!</v>
      </c>
      <c r="F30" s="25" t="e">
        <f>'Intermediate Calculations'!H30</f>
        <v>#DIV/0!</v>
      </c>
      <c r="G30" s="20">
        <f>IF('Data Entry'!I30&gt;0,'Data Entry'!I30,'Data Entry'!H30+9)</f>
        <v>9</v>
      </c>
      <c r="H30" s="20">
        <f>IF(AND('Data Entry'!M30="y",'Data Entry'!N30&gt;0.29),1,0)</f>
        <v>0</v>
      </c>
      <c r="I30" s="20">
        <f>IF('Data Entry'!G30="Y",1,0)</f>
        <v>0</v>
      </c>
      <c r="J30" s="20">
        <f>'Intermediate Calculations'!J30+'Intermediate Calculations'!L30+'Intermediate Calculations'!M30</f>
        <v>0</v>
      </c>
      <c r="K30" s="26" t="e">
        <f>3.67-(0.966*B30)-(0.125*(C30-1))-(0.152*(D30-1))+(0.002*E30)+(0.0004*F30)+(0.035*G30)+(0.506*H30)-(0.264*I30)+J30+(0.4*'Intermediate Calculations'!O30)</f>
        <v>#DIV/0!</v>
      </c>
      <c r="L30" s="20" t="e">
        <f t="shared" si="0"/>
        <v>#DIV/0!</v>
      </c>
      <c r="M30" s="18" t="e">
        <f t="shared" si="1"/>
        <v>#DIV/0!</v>
      </c>
      <c r="N30" s="19">
        <f>1.7435+(0.4669*I30)-(0.2981*'Intermediate Calculations'!O30)-(0.8043*'Intermediate Calculations'!N30)+(0.2954*('BCI &amp; PEM Results'!C30-0.25))</f>
        <v>1.66965</v>
      </c>
      <c r="O30" s="46">
        <f>'Intermediate Calculations'!S30/(1+'Intermediate Calculations'!S30)</f>
        <v>0.9968377409247899</v>
      </c>
      <c r="P30" s="19">
        <f>((1.664+(0.4632*(N30+0.25*H30))+(0.9046*I30)-(2.5759*'Intermediate Calculations'!N30)+(0.4397*('BCI &amp; PEM Results'!C30-0.25))+(0.4304*('BCI &amp; PEM Results'!D30+C30-0.2))-(0.4198*'Intermediate Calculations'!Q30)+(0.02954*100*'Data Entry'!K30*'Intermediate Calculations'!E30))-(-5.7345+(0.5005*I30)-(0.9457*'Intermediate Calculations'!N30)+(0.3102*('BCI &amp; PEM Results'!C30-0.25))+(0.8054*('BCI &amp; PEM Results'!D30+'BCI &amp; PEM Results'!C30-0.2))-(0.9642*'Intermediate Calculations'!Q30)+(0.01469*'Intermediate Calculations'!E30*'Data Entry'!K30*100)))</f>
        <v>8.21450688</v>
      </c>
      <c r="Q30" s="48" t="e">
        <f t="shared" si="2"/>
        <v>#DIV/0!</v>
      </c>
    </row>
    <row r="31" spans="1:17" ht="12.75">
      <c r="A31" s="44">
        <f>'Data Entry'!A31</f>
        <v>0</v>
      </c>
      <c r="B31" s="24">
        <f>IF(OR('Data Entry'!E31&gt;2.9,'Data Entry'!F31&gt;2.9),1,0)</f>
        <v>0</v>
      </c>
      <c r="C31" s="19">
        <f>IF('Data Entry'!E31&gt;0,'Data Entry'!E31,'Data Entry'!F31)</f>
        <v>0</v>
      </c>
      <c r="D31" s="19">
        <f>'Data Entry'!D31</f>
        <v>0</v>
      </c>
      <c r="E31" s="25" t="e">
        <f>'Intermediate Calculations'!G31</f>
        <v>#DIV/0!</v>
      </c>
      <c r="F31" s="25" t="e">
        <f>'Intermediate Calculations'!H31</f>
        <v>#DIV/0!</v>
      </c>
      <c r="G31" s="20">
        <f>IF('Data Entry'!I31&gt;0,'Data Entry'!I31,'Data Entry'!H31+9)</f>
        <v>9</v>
      </c>
      <c r="H31" s="20">
        <f>IF(AND('Data Entry'!M31="y",'Data Entry'!N31&gt;0.29),1,0)</f>
        <v>0</v>
      </c>
      <c r="I31" s="20">
        <f>IF('Data Entry'!G31="Y",1,0)</f>
        <v>0</v>
      </c>
      <c r="J31" s="20">
        <f>'Intermediate Calculations'!J31+'Intermediate Calculations'!L31+'Intermediate Calculations'!M31</f>
        <v>0</v>
      </c>
      <c r="K31" s="26" t="e">
        <f>3.67-(0.966*B31)-(0.125*(C31-1))-(0.152*(D31-1))+(0.002*E31)+(0.0004*F31)+(0.035*G31)+(0.506*H31)-(0.264*I31)+J31+(0.4*'Intermediate Calculations'!O31)</f>
        <v>#DIV/0!</v>
      </c>
      <c r="L31" s="20" t="e">
        <f t="shared" si="0"/>
        <v>#DIV/0!</v>
      </c>
      <c r="M31" s="18" t="e">
        <f t="shared" si="1"/>
        <v>#DIV/0!</v>
      </c>
      <c r="N31" s="19">
        <f>1.7435+(0.4669*I31)-(0.2981*'Intermediate Calculations'!O31)-(0.8043*'Intermediate Calculations'!N31)+(0.2954*('BCI &amp; PEM Results'!C31-0.25))</f>
        <v>1.66965</v>
      </c>
      <c r="O31" s="46">
        <f>'Intermediate Calculations'!S31/(1+'Intermediate Calculations'!S31)</f>
        <v>0.9968377409247899</v>
      </c>
      <c r="P31" s="19">
        <f>((1.664+(0.4632*(N31+0.25*H31))+(0.9046*I31)-(2.5759*'Intermediate Calculations'!N31)+(0.4397*('BCI &amp; PEM Results'!C31-0.25))+(0.4304*('BCI &amp; PEM Results'!D31+C31-0.2))-(0.4198*'Intermediate Calculations'!Q31)+(0.02954*100*'Data Entry'!K31*'Intermediate Calculations'!E31))-(-5.7345+(0.5005*I31)-(0.9457*'Intermediate Calculations'!N31)+(0.3102*('BCI &amp; PEM Results'!C31-0.25))+(0.8054*('BCI &amp; PEM Results'!D31+'BCI &amp; PEM Results'!C31-0.2))-(0.9642*'Intermediate Calculations'!Q31)+(0.01469*'Intermediate Calculations'!E31*'Data Entry'!K31*100)))</f>
        <v>8.21450688</v>
      </c>
      <c r="Q31" s="48" t="e">
        <f t="shared" si="2"/>
        <v>#DIV/0!</v>
      </c>
    </row>
    <row r="32" spans="1:17" ht="12.75">
      <c r="A32" s="44">
        <f>'Data Entry'!A32</f>
        <v>0</v>
      </c>
      <c r="B32" s="24">
        <f>IF(OR('Data Entry'!E32&gt;2.9,'Data Entry'!F32&gt;2.9),1,0)</f>
        <v>0</v>
      </c>
      <c r="C32" s="19">
        <f>IF('Data Entry'!E32&gt;0,'Data Entry'!E32,'Data Entry'!F32)</f>
        <v>0</v>
      </c>
      <c r="D32" s="19">
        <f>'Data Entry'!D32</f>
        <v>0</v>
      </c>
      <c r="E32" s="25" t="e">
        <f>'Intermediate Calculations'!G32</f>
        <v>#DIV/0!</v>
      </c>
      <c r="F32" s="25" t="e">
        <f>'Intermediate Calculations'!H32</f>
        <v>#DIV/0!</v>
      </c>
      <c r="G32" s="20">
        <f>IF('Data Entry'!I32&gt;0,'Data Entry'!I32,'Data Entry'!H32+9)</f>
        <v>9</v>
      </c>
      <c r="H32" s="20">
        <f>IF(AND('Data Entry'!M32="y",'Data Entry'!N32&gt;0.29),1,0)</f>
        <v>0</v>
      </c>
      <c r="I32" s="20">
        <f>IF('Data Entry'!G32="Y",1,0)</f>
        <v>0</v>
      </c>
      <c r="J32" s="20">
        <f>'Intermediate Calculations'!J32+'Intermediate Calculations'!L32+'Intermediate Calculations'!M32</f>
        <v>0</v>
      </c>
      <c r="K32" s="26" t="e">
        <f>3.67-(0.966*B32)-(0.125*(C32-1))-(0.152*(D32-1))+(0.002*E32)+(0.0004*F32)+(0.035*G32)+(0.506*H32)-(0.264*I32)+J32+(0.4*'Intermediate Calculations'!O32)</f>
        <v>#DIV/0!</v>
      </c>
      <c r="L32" s="20" t="e">
        <f t="shared" si="0"/>
        <v>#DIV/0!</v>
      </c>
      <c r="M32" s="18" t="e">
        <f t="shared" si="1"/>
        <v>#DIV/0!</v>
      </c>
      <c r="N32" s="19">
        <f>1.7435+(0.4669*I32)-(0.2981*'Intermediate Calculations'!O32)-(0.8043*'Intermediate Calculations'!N32)+(0.2954*('BCI &amp; PEM Results'!C32-0.25))</f>
        <v>1.66965</v>
      </c>
      <c r="O32" s="46">
        <f>'Intermediate Calculations'!S32/(1+'Intermediate Calculations'!S32)</f>
        <v>0.9968377409247899</v>
      </c>
      <c r="P32" s="19">
        <f>((1.664+(0.4632*(N32+0.25*H32))+(0.9046*I32)-(2.5759*'Intermediate Calculations'!N32)+(0.4397*('BCI &amp; PEM Results'!C32-0.25))+(0.4304*('BCI &amp; PEM Results'!D32+C32-0.2))-(0.4198*'Intermediate Calculations'!Q32)+(0.02954*100*'Data Entry'!K32*'Intermediate Calculations'!E32))-(-5.7345+(0.5005*I32)-(0.9457*'Intermediate Calculations'!N32)+(0.3102*('BCI &amp; PEM Results'!C32-0.25))+(0.8054*('BCI &amp; PEM Results'!D32+'BCI &amp; PEM Results'!C32-0.2))-(0.9642*'Intermediate Calculations'!Q32)+(0.01469*'Intermediate Calculations'!E32*'Data Entry'!K32*100)))</f>
        <v>8.21450688</v>
      </c>
      <c r="Q32" s="48" t="e">
        <f t="shared" si="2"/>
        <v>#DIV/0!</v>
      </c>
    </row>
    <row r="33" spans="1:17" ht="12.75">
      <c r="A33" s="44">
        <f>'Data Entry'!A33</f>
        <v>0</v>
      </c>
      <c r="B33" s="24">
        <f>IF(OR('Data Entry'!E33&gt;2.9,'Data Entry'!F33&gt;2.9),1,0)</f>
        <v>0</v>
      </c>
      <c r="C33" s="19">
        <f>IF('Data Entry'!E33&gt;0,'Data Entry'!E33,'Data Entry'!F33)</f>
        <v>0</v>
      </c>
      <c r="D33" s="19">
        <f>'Data Entry'!D33</f>
        <v>0</v>
      </c>
      <c r="E33" s="25" t="e">
        <f>'Intermediate Calculations'!G33</f>
        <v>#DIV/0!</v>
      </c>
      <c r="F33" s="25" t="e">
        <f>'Intermediate Calculations'!H33</f>
        <v>#DIV/0!</v>
      </c>
      <c r="G33" s="20">
        <f>IF('Data Entry'!I33&gt;0,'Data Entry'!I33,'Data Entry'!H33+9)</f>
        <v>9</v>
      </c>
      <c r="H33" s="20">
        <f>IF(AND('Data Entry'!M33="y",'Data Entry'!N33&gt;0.29),1,0)</f>
        <v>0</v>
      </c>
      <c r="I33" s="20">
        <f>IF('Data Entry'!G33="Y",1,0)</f>
        <v>0</v>
      </c>
      <c r="J33" s="20">
        <f>'Intermediate Calculations'!J33+'Intermediate Calculations'!L33+'Intermediate Calculations'!M33</f>
        <v>0</v>
      </c>
      <c r="K33" s="26" t="e">
        <f>3.67-(0.966*B33)-(0.125*(C33-1))-(0.152*(D33-1))+(0.002*E33)+(0.0004*F33)+(0.035*G33)+(0.506*H33)-(0.264*I33)+J33+(0.4*'Intermediate Calculations'!O33)</f>
        <v>#DIV/0!</v>
      </c>
      <c r="L33" s="20" t="e">
        <f t="shared" si="0"/>
        <v>#DIV/0!</v>
      </c>
      <c r="M33" s="18" t="e">
        <f t="shared" si="1"/>
        <v>#DIV/0!</v>
      </c>
      <c r="N33" s="19">
        <f>1.7435+(0.4669*I33)-(0.2981*'Intermediate Calculations'!O33)-(0.8043*'Intermediate Calculations'!N33)+(0.2954*('BCI &amp; PEM Results'!C33-0.25))</f>
        <v>1.66965</v>
      </c>
      <c r="O33" s="46">
        <f>'Intermediate Calculations'!S33/(1+'Intermediate Calculations'!S33)</f>
        <v>0.9968377409247899</v>
      </c>
      <c r="P33" s="19">
        <f>((1.664+(0.4632*(N33+0.25*H33))+(0.9046*I33)-(2.5759*'Intermediate Calculations'!N33)+(0.4397*('BCI &amp; PEM Results'!C33-0.25))+(0.4304*('BCI &amp; PEM Results'!D33+C33-0.2))-(0.4198*'Intermediate Calculations'!Q33)+(0.02954*100*'Data Entry'!K33*'Intermediate Calculations'!E33))-(-5.7345+(0.5005*I33)-(0.9457*'Intermediate Calculations'!N33)+(0.3102*('BCI &amp; PEM Results'!C33-0.25))+(0.8054*('BCI &amp; PEM Results'!D33+'BCI &amp; PEM Results'!C33-0.2))-(0.9642*'Intermediate Calculations'!Q33)+(0.01469*'Intermediate Calculations'!E33*'Data Entry'!K33*100)))</f>
        <v>8.21450688</v>
      </c>
      <c r="Q33" s="48" t="e">
        <f t="shared" si="2"/>
        <v>#DIV/0!</v>
      </c>
    </row>
    <row r="34" spans="1:17" ht="12.75">
      <c r="A34" s="44">
        <f>'Data Entry'!A34</f>
        <v>0</v>
      </c>
      <c r="B34" s="24">
        <f>IF(OR('Data Entry'!E34&gt;2.9,'Data Entry'!F34&gt;2.9),1,0)</f>
        <v>0</v>
      </c>
      <c r="C34" s="19">
        <f>IF('Data Entry'!E34&gt;0,'Data Entry'!E34,'Data Entry'!F34)</f>
        <v>0</v>
      </c>
      <c r="D34" s="19">
        <f>'Data Entry'!D34</f>
        <v>0</v>
      </c>
      <c r="E34" s="25" t="e">
        <f>'Intermediate Calculations'!G34</f>
        <v>#DIV/0!</v>
      </c>
      <c r="F34" s="25" t="e">
        <f>'Intermediate Calculations'!H34</f>
        <v>#DIV/0!</v>
      </c>
      <c r="G34" s="20">
        <f>IF('Data Entry'!I34&gt;0,'Data Entry'!I34,'Data Entry'!H34+9)</f>
        <v>9</v>
      </c>
      <c r="H34" s="20">
        <f>IF(AND('Data Entry'!M34="y",'Data Entry'!N34&gt;0.29),1,0)</f>
        <v>0</v>
      </c>
      <c r="I34" s="20">
        <f>IF('Data Entry'!G34="Y",1,0)</f>
        <v>0</v>
      </c>
      <c r="J34" s="20">
        <f>'Intermediate Calculations'!J34+'Intermediate Calculations'!L34+'Intermediate Calculations'!M34</f>
        <v>0</v>
      </c>
      <c r="K34" s="26" t="e">
        <f>3.67-(0.966*B34)-(0.125*(C34-1))-(0.152*(D34-1))+(0.002*E34)+(0.0004*F34)+(0.035*G34)+(0.506*H34)-(0.264*I34)+J34+(0.4*'Intermediate Calculations'!O34)</f>
        <v>#DIV/0!</v>
      </c>
      <c r="L34" s="20" t="e">
        <f t="shared" si="0"/>
        <v>#DIV/0!</v>
      </c>
      <c r="M34" s="18" t="e">
        <f t="shared" si="1"/>
        <v>#DIV/0!</v>
      </c>
      <c r="N34" s="19">
        <f>1.7435+(0.4669*I34)-(0.2981*'Intermediate Calculations'!O34)-(0.8043*'Intermediate Calculations'!N34)+(0.2954*('BCI &amp; PEM Results'!C34-0.25))</f>
        <v>1.66965</v>
      </c>
      <c r="O34" s="46">
        <f>'Intermediate Calculations'!S34/(1+'Intermediate Calculations'!S34)</f>
        <v>0.9968377409247899</v>
      </c>
      <c r="P34" s="19">
        <f>((1.664+(0.4632*(N34+0.25*H34))+(0.9046*I34)-(2.5759*'Intermediate Calculations'!N34)+(0.4397*('BCI &amp; PEM Results'!C34-0.25))+(0.4304*('BCI &amp; PEM Results'!D34+C34-0.2))-(0.4198*'Intermediate Calculations'!Q34)+(0.02954*100*'Data Entry'!K34*'Intermediate Calculations'!E34))-(-5.7345+(0.5005*I34)-(0.9457*'Intermediate Calculations'!N34)+(0.3102*('BCI &amp; PEM Results'!C34-0.25))+(0.8054*('BCI &amp; PEM Results'!D34+'BCI &amp; PEM Results'!C34-0.2))-(0.9642*'Intermediate Calculations'!Q34)+(0.01469*'Intermediate Calculations'!E34*'Data Entry'!K34*100)))</f>
        <v>8.21450688</v>
      </c>
      <c r="Q34" s="48" t="e">
        <f t="shared" si="2"/>
        <v>#DIV/0!</v>
      </c>
    </row>
    <row r="35" spans="1:17" ht="12.75">
      <c r="A35" s="44">
        <f>'Data Entry'!A35</f>
        <v>0</v>
      </c>
      <c r="B35" s="24">
        <f>IF(OR('Data Entry'!E35&gt;2.9,'Data Entry'!F35&gt;2.9),1,0)</f>
        <v>0</v>
      </c>
      <c r="C35" s="19">
        <f>IF('Data Entry'!E35&gt;0,'Data Entry'!E35,'Data Entry'!F35)</f>
        <v>0</v>
      </c>
      <c r="D35" s="19">
        <f>'Data Entry'!D35</f>
        <v>0</v>
      </c>
      <c r="E35" s="25" t="e">
        <f>'Intermediate Calculations'!G35</f>
        <v>#DIV/0!</v>
      </c>
      <c r="F35" s="25" t="e">
        <f>'Intermediate Calculations'!H35</f>
        <v>#DIV/0!</v>
      </c>
      <c r="G35" s="20">
        <f>IF('Data Entry'!I35&gt;0,'Data Entry'!I35,'Data Entry'!H35+9)</f>
        <v>9</v>
      </c>
      <c r="H35" s="20">
        <f>IF(AND('Data Entry'!M35="y",'Data Entry'!N35&gt;0.29),1,0)</f>
        <v>0</v>
      </c>
      <c r="I35" s="20">
        <f>IF('Data Entry'!G35="Y",1,0)</f>
        <v>0</v>
      </c>
      <c r="J35" s="20">
        <f>'Intermediate Calculations'!J35+'Intermediate Calculations'!L35+'Intermediate Calculations'!M35</f>
        <v>0</v>
      </c>
      <c r="K35" s="26" t="e">
        <f>3.67-(0.966*B35)-(0.125*(C35-1))-(0.152*(D35-1))+(0.002*E35)+(0.0004*F35)+(0.035*G35)+(0.506*H35)-(0.264*I35)+J35+(0.4*'Intermediate Calculations'!O35)</f>
        <v>#DIV/0!</v>
      </c>
      <c r="L35" s="20" t="e">
        <f t="shared" si="0"/>
        <v>#DIV/0!</v>
      </c>
      <c r="M35" s="18" t="e">
        <f t="shared" si="1"/>
        <v>#DIV/0!</v>
      </c>
      <c r="N35" s="19">
        <f>1.7435+(0.4669*I35)-(0.2981*'Intermediate Calculations'!O35)-(0.8043*'Intermediate Calculations'!N35)+(0.2954*('BCI &amp; PEM Results'!C35-0.25))</f>
        <v>1.66965</v>
      </c>
      <c r="O35" s="46">
        <f>'Intermediate Calculations'!S35/(1+'Intermediate Calculations'!S35)</f>
        <v>0.9968377409247899</v>
      </c>
      <c r="P35" s="19">
        <f>((1.664+(0.4632*(N35+0.25*H35))+(0.9046*I35)-(2.5759*'Intermediate Calculations'!N35)+(0.4397*('BCI &amp; PEM Results'!C35-0.25))+(0.4304*('BCI &amp; PEM Results'!D35+C35-0.2))-(0.4198*'Intermediate Calculations'!Q35)+(0.02954*100*'Data Entry'!K35*'Intermediate Calculations'!E35))-(-5.7345+(0.5005*I35)-(0.9457*'Intermediate Calculations'!N35)+(0.3102*('BCI &amp; PEM Results'!C35-0.25))+(0.8054*('BCI &amp; PEM Results'!D35+'BCI &amp; PEM Results'!C35-0.2))-(0.9642*'Intermediate Calculations'!Q35)+(0.01469*'Intermediate Calculations'!E35*'Data Entry'!K35*100)))</f>
        <v>8.21450688</v>
      </c>
      <c r="Q35" s="48" t="e">
        <f t="shared" si="2"/>
        <v>#DIV/0!</v>
      </c>
    </row>
    <row r="36" spans="1:17" ht="12.75">
      <c r="A36" s="44">
        <f>'Data Entry'!A36</f>
        <v>0</v>
      </c>
      <c r="B36" s="24">
        <f>IF(OR('Data Entry'!E36&gt;2.9,'Data Entry'!F36&gt;2.9),1,0)</f>
        <v>0</v>
      </c>
      <c r="C36" s="19">
        <f>IF('Data Entry'!E36&gt;0,'Data Entry'!E36,'Data Entry'!F36)</f>
        <v>0</v>
      </c>
      <c r="D36" s="19">
        <f>'Data Entry'!D36</f>
        <v>0</v>
      </c>
      <c r="E36" s="25" t="e">
        <f>'Intermediate Calculations'!G36</f>
        <v>#DIV/0!</v>
      </c>
      <c r="F36" s="25" t="e">
        <f>'Intermediate Calculations'!H36</f>
        <v>#DIV/0!</v>
      </c>
      <c r="G36" s="20">
        <f>IF('Data Entry'!I36&gt;0,'Data Entry'!I36,'Data Entry'!H36+9)</f>
        <v>9</v>
      </c>
      <c r="H36" s="20">
        <f>IF(AND('Data Entry'!M36="y",'Data Entry'!N36&gt;0.29),1,0)</f>
        <v>0</v>
      </c>
      <c r="I36" s="20">
        <f>IF('Data Entry'!G36="Y",1,0)</f>
        <v>0</v>
      </c>
      <c r="J36" s="20">
        <f>'Intermediate Calculations'!J36+'Intermediate Calculations'!L36+'Intermediate Calculations'!M36</f>
        <v>0</v>
      </c>
      <c r="K36" s="26" t="e">
        <f>3.67-(0.966*B36)-(0.125*(C36-1))-(0.152*(D36-1))+(0.002*E36)+(0.0004*F36)+(0.035*G36)+(0.506*H36)-(0.264*I36)+J36+(0.4*'Intermediate Calculations'!O36)</f>
        <v>#DIV/0!</v>
      </c>
      <c r="L36" s="20" t="e">
        <f t="shared" si="0"/>
        <v>#DIV/0!</v>
      </c>
      <c r="M36" s="18" t="e">
        <f t="shared" si="1"/>
        <v>#DIV/0!</v>
      </c>
      <c r="N36" s="19">
        <f>1.7435+(0.4669*I36)-(0.2981*'Intermediate Calculations'!O36)-(0.8043*'Intermediate Calculations'!N36)+(0.2954*('BCI &amp; PEM Results'!C36-0.25))</f>
        <v>1.66965</v>
      </c>
      <c r="O36" s="46">
        <f>'Intermediate Calculations'!S36/(1+'Intermediate Calculations'!S36)</f>
        <v>0.9968377409247899</v>
      </c>
      <c r="P36" s="19">
        <f>((1.664+(0.4632*(N36+0.25*H36))+(0.9046*I36)-(2.5759*'Intermediate Calculations'!N36)+(0.4397*('BCI &amp; PEM Results'!C36-0.25))+(0.4304*('BCI &amp; PEM Results'!D36+C36-0.2))-(0.4198*'Intermediate Calculations'!Q36)+(0.02954*100*'Data Entry'!K36*'Intermediate Calculations'!E36))-(-5.7345+(0.5005*I36)-(0.9457*'Intermediate Calculations'!N36)+(0.3102*('BCI &amp; PEM Results'!C36-0.25))+(0.8054*('BCI &amp; PEM Results'!D36+'BCI &amp; PEM Results'!C36-0.2))-(0.9642*'Intermediate Calculations'!Q36)+(0.01469*'Intermediate Calculations'!E36*'Data Entry'!K36*100)))</f>
        <v>8.21450688</v>
      </c>
      <c r="Q36" s="48" t="e">
        <f t="shared" si="2"/>
        <v>#DIV/0!</v>
      </c>
    </row>
    <row r="37" spans="1:17" ht="12.75">
      <c r="A37" s="44">
        <f>'Data Entry'!A37</f>
        <v>0</v>
      </c>
      <c r="B37" s="24">
        <f>IF(OR('Data Entry'!E37&gt;2.9,'Data Entry'!F37&gt;2.9),1,0)</f>
        <v>0</v>
      </c>
      <c r="C37" s="19">
        <f>IF('Data Entry'!E37&gt;0,'Data Entry'!E37,'Data Entry'!F37)</f>
        <v>0</v>
      </c>
      <c r="D37" s="19">
        <f>'Data Entry'!D37</f>
        <v>0</v>
      </c>
      <c r="E37" s="25" t="e">
        <f>'Intermediate Calculations'!G37</f>
        <v>#DIV/0!</v>
      </c>
      <c r="F37" s="25" t="e">
        <f>'Intermediate Calculations'!H37</f>
        <v>#DIV/0!</v>
      </c>
      <c r="G37" s="20">
        <f>IF('Data Entry'!I37&gt;0,'Data Entry'!I37,'Data Entry'!H37+9)</f>
        <v>9</v>
      </c>
      <c r="H37" s="20">
        <f>IF(AND('Data Entry'!M37="y",'Data Entry'!N37&gt;0.29),1,0)</f>
        <v>0</v>
      </c>
      <c r="I37" s="20">
        <f>IF('Data Entry'!G37="Y",1,0)</f>
        <v>0</v>
      </c>
      <c r="J37" s="20">
        <f>'Intermediate Calculations'!J37+'Intermediate Calculations'!L37+'Intermediate Calculations'!M37</f>
        <v>0</v>
      </c>
      <c r="K37" s="26" t="e">
        <f>3.67-(0.966*B37)-(0.125*(C37-1))-(0.152*(D37-1))+(0.002*E37)+(0.0004*F37)+(0.035*G37)+(0.506*H37)-(0.264*I37)+J37+(0.4*'Intermediate Calculations'!O37)</f>
        <v>#DIV/0!</v>
      </c>
      <c r="L37" s="20" t="e">
        <f t="shared" si="0"/>
        <v>#DIV/0!</v>
      </c>
      <c r="M37" s="18" t="e">
        <f t="shared" si="1"/>
        <v>#DIV/0!</v>
      </c>
      <c r="N37" s="19">
        <f>1.7435+(0.4669*I37)-(0.2981*'Intermediate Calculations'!O37)-(0.8043*'Intermediate Calculations'!N37)+(0.2954*('BCI &amp; PEM Results'!C37-0.25))</f>
        <v>1.66965</v>
      </c>
      <c r="O37" s="46">
        <f>'Intermediate Calculations'!S37/(1+'Intermediate Calculations'!S37)</f>
        <v>0.9968377409247899</v>
      </c>
      <c r="P37" s="19">
        <f>((1.664+(0.4632*(N37+0.25*H37))+(0.9046*I37)-(2.5759*'Intermediate Calculations'!N37)+(0.4397*('BCI &amp; PEM Results'!C37-0.25))+(0.4304*('BCI &amp; PEM Results'!D37+C37-0.2))-(0.4198*'Intermediate Calculations'!Q37)+(0.02954*100*'Data Entry'!K37*'Intermediate Calculations'!E37))-(-5.7345+(0.5005*I37)-(0.9457*'Intermediate Calculations'!N37)+(0.3102*('BCI &amp; PEM Results'!C37-0.25))+(0.8054*('BCI &amp; PEM Results'!D37+'BCI &amp; PEM Results'!C37-0.2))-(0.9642*'Intermediate Calculations'!Q37)+(0.01469*'Intermediate Calculations'!E37*'Data Entry'!K37*100)))</f>
        <v>8.21450688</v>
      </c>
      <c r="Q37" s="48" t="e">
        <f t="shared" si="2"/>
        <v>#DIV/0!</v>
      </c>
    </row>
    <row r="38" spans="1:17" ht="12.75">
      <c r="A38" s="44">
        <f>'Data Entry'!A38</f>
        <v>0</v>
      </c>
      <c r="B38" s="24">
        <f>IF(OR('Data Entry'!E38&gt;2.9,'Data Entry'!F38&gt;2.9),1,0)</f>
        <v>0</v>
      </c>
      <c r="C38" s="19">
        <f>IF('Data Entry'!E38&gt;0,'Data Entry'!E38,'Data Entry'!F38)</f>
        <v>0</v>
      </c>
      <c r="D38" s="19">
        <f>'Data Entry'!D38</f>
        <v>0</v>
      </c>
      <c r="E38" s="25" t="e">
        <f>'Intermediate Calculations'!G38</f>
        <v>#DIV/0!</v>
      </c>
      <c r="F38" s="25" t="e">
        <f>'Intermediate Calculations'!H38</f>
        <v>#DIV/0!</v>
      </c>
      <c r="G38" s="20">
        <f>IF('Data Entry'!I38&gt;0,'Data Entry'!I38,'Data Entry'!H38+9)</f>
        <v>9</v>
      </c>
      <c r="H38" s="20">
        <f>IF(AND('Data Entry'!M38="y",'Data Entry'!N38&gt;0.29),1,0)</f>
        <v>0</v>
      </c>
      <c r="I38" s="20">
        <f>IF('Data Entry'!G38="Y",1,0)</f>
        <v>0</v>
      </c>
      <c r="J38" s="20">
        <f>'Intermediate Calculations'!J38+'Intermediate Calculations'!L38+'Intermediate Calculations'!M38</f>
        <v>0</v>
      </c>
      <c r="K38" s="26" t="e">
        <f>3.67-(0.966*B38)-(0.125*(C38-1))-(0.152*(D38-1))+(0.002*E38)+(0.0004*F38)+(0.035*G38)+(0.506*H38)-(0.264*I38)+J38+(0.4*'Intermediate Calculations'!O38)</f>
        <v>#DIV/0!</v>
      </c>
      <c r="L38" s="20" t="e">
        <f t="shared" si="0"/>
        <v>#DIV/0!</v>
      </c>
      <c r="M38" s="18" t="e">
        <f t="shared" si="1"/>
        <v>#DIV/0!</v>
      </c>
      <c r="N38" s="19">
        <f>1.7435+(0.4669*I38)-(0.2981*'Intermediate Calculations'!O38)-(0.8043*'Intermediate Calculations'!N38)+(0.2954*('BCI &amp; PEM Results'!C38-0.25))</f>
        <v>1.66965</v>
      </c>
      <c r="O38" s="46">
        <f>'Intermediate Calculations'!S38/(1+'Intermediate Calculations'!S38)</f>
        <v>0.9968377409247899</v>
      </c>
      <c r="P38" s="19">
        <f>((1.664+(0.4632*(N38+0.25*H38))+(0.9046*I38)-(2.5759*'Intermediate Calculations'!N38)+(0.4397*('BCI &amp; PEM Results'!C38-0.25))+(0.4304*('BCI &amp; PEM Results'!D38+C38-0.2))-(0.4198*'Intermediate Calculations'!Q38)+(0.02954*100*'Data Entry'!K38*'Intermediate Calculations'!E38))-(-5.7345+(0.5005*I38)-(0.9457*'Intermediate Calculations'!N38)+(0.3102*('BCI &amp; PEM Results'!C38-0.25))+(0.8054*('BCI &amp; PEM Results'!D38+'BCI &amp; PEM Results'!C38-0.2))-(0.9642*'Intermediate Calculations'!Q38)+(0.01469*'Intermediate Calculations'!E38*'Data Entry'!K38*100)))</f>
        <v>8.21450688</v>
      </c>
      <c r="Q38" s="48" t="e">
        <f t="shared" si="2"/>
        <v>#DIV/0!</v>
      </c>
    </row>
    <row r="39" spans="1:17" ht="12.75">
      <c r="A39" s="44">
        <f>'Data Entry'!A39</f>
        <v>0</v>
      </c>
      <c r="B39" s="24">
        <f>IF(OR('Data Entry'!E39&gt;2.9,'Data Entry'!F39&gt;2.9),1,0)</f>
        <v>0</v>
      </c>
      <c r="C39" s="19">
        <f>IF('Data Entry'!E39&gt;0,'Data Entry'!E39,'Data Entry'!F39)</f>
        <v>0</v>
      </c>
      <c r="D39" s="19">
        <f>'Data Entry'!D39</f>
        <v>0</v>
      </c>
      <c r="E39" s="25" t="e">
        <f>'Intermediate Calculations'!G39</f>
        <v>#DIV/0!</v>
      </c>
      <c r="F39" s="25" t="e">
        <f>'Intermediate Calculations'!H39</f>
        <v>#DIV/0!</v>
      </c>
      <c r="G39" s="20">
        <f>IF('Data Entry'!I39&gt;0,'Data Entry'!I39,'Data Entry'!H39+9)</f>
        <v>9</v>
      </c>
      <c r="H39" s="20">
        <f>IF(AND('Data Entry'!M39="y",'Data Entry'!N39&gt;0.29),1,0)</f>
        <v>0</v>
      </c>
      <c r="I39" s="20">
        <f>IF('Data Entry'!G39="Y",1,0)</f>
        <v>0</v>
      </c>
      <c r="J39" s="20">
        <f>'Intermediate Calculations'!J39+'Intermediate Calculations'!L39+'Intermediate Calculations'!M39</f>
        <v>0</v>
      </c>
      <c r="K39" s="26" t="e">
        <f>3.67-(0.966*B39)-(0.125*(C39-1))-(0.152*(D39-1))+(0.002*E39)+(0.0004*F39)+(0.035*G39)+(0.506*H39)-(0.264*I39)+J39+(0.4*'Intermediate Calculations'!O39)</f>
        <v>#DIV/0!</v>
      </c>
      <c r="L39" s="20" t="e">
        <f t="shared" si="0"/>
        <v>#DIV/0!</v>
      </c>
      <c r="M39" s="18" t="e">
        <f t="shared" si="1"/>
        <v>#DIV/0!</v>
      </c>
      <c r="N39" s="19">
        <f>1.7435+(0.4669*I39)-(0.2981*'Intermediate Calculations'!O39)-(0.8043*'Intermediate Calculations'!N39)+(0.2954*('BCI &amp; PEM Results'!C39-0.25))</f>
        <v>1.66965</v>
      </c>
      <c r="O39" s="46">
        <f>'Intermediate Calculations'!S39/(1+'Intermediate Calculations'!S39)</f>
        <v>0.9968377409247899</v>
      </c>
      <c r="P39" s="19">
        <f>((1.664+(0.4632*(N39+0.25*H39))+(0.9046*I39)-(2.5759*'Intermediate Calculations'!N39)+(0.4397*('BCI &amp; PEM Results'!C39-0.25))+(0.4304*('BCI &amp; PEM Results'!D39+C39-0.2))-(0.4198*'Intermediate Calculations'!Q39)+(0.02954*100*'Data Entry'!K39*'Intermediate Calculations'!E39))-(-5.7345+(0.5005*I39)-(0.9457*'Intermediate Calculations'!N39)+(0.3102*('BCI &amp; PEM Results'!C39-0.25))+(0.8054*('BCI &amp; PEM Results'!D39+'BCI &amp; PEM Results'!C39-0.2))-(0.9642*'Intermediate Calculations'!Q39)+(0.01469*'Intermediate Calculations'!E39*'Data Entry'!K39*100)))</f>
        <v>8.21450688</v>
      </c>
      <c r="Q39" s="48" t="e">
        <f t="shared" si="2"/>
        <v>#DIV/0!</v>
      </c>
    </row>
    <row r="40" spans="1:17" ht="12.75">
      <c r="A40" s="44">
        <f>'Data Entry'!A40</f>
        <v>0</v>
      </c>
      <c r="B40" s="24">
        <f>IF(OR('Data Entry'!E40&gt;2.9,'Data Entry'!F40&gt;2.9),1,0)</f>
        <v>0</v>
      </c>
      <c r="C40" s="19">
        <f>IF('Data Entry'!E40&gt;0,'Data Entry'!E40,'Data Entry'!F40)</f>
        <v>0</v>
      </c>
      <c r="D40" s="19">
        <f>'Data Entry'!D40</f>
        <v>0</v>
      </c>
      <c r="E40" s="25" t="e">
        <f>'Intermediate Calculations'!G40</f>
        <v>#DIV/0!</v>
      </c>
      <c r="F40" s="25" t="e">
        <f>'Intermediate Calculations'!H40</f>
        <v>#DIV/0!</v>
      </c>
      <c r="G40" s="20">
        <f>IF('Data Entry'!I40&gt;0,'Data Entry'!I40,'Data Entry'!H40+9)</f>
        <v>9</v>
      </c>
      <c r="H40" s="20">
        <f>IF(AND('Data Entry'!M40="y",'Data Entry'!N40&gt;0.29),1,0)</f>
        <v>0</v>
      </c>
      <c r="I40" s="20">
        <f>IF('Data Entry'!G40="Y",1,0)</f>
        <v>0</v>
      </c>
      <c r="J40" s="20">
        <f>'Intermediate Calculations'!J40+'Intermediate Calculations'!L40+'Intermediate Calculations'!M40</f>
        <v>0</v>
      </c>
      <c r="K40" s="26" t="e">
        <f>3.67-(0.966*B40)-(0.125*(C40-1))-(0.152*(D40-1))+(0.002*E40)+(0.0004*F40)+(0.035*G40)+(0.506*H40)-(0.264*I40)+J40+(0.4*'Intermediate Calculations'!O40)</f>
        <v>#DIV/0!</v>
      </c>
      <c r="L40" s="20" t="e">
        <f t="shared" si="0"/>
        <v>#DIV/0!</v>
      </c>
      <c r="M40" s="18" t="e">
        <f t="shared" si="1"/>
        <v>#DIV/0!</v>
      </c>
      <c r="N40" s="19">
        <f>1.7435+(0.4669*I40)-(0.2981*'Intermediate Calculations'!O40)-(0.8043*'Intermediate Calculations'!N40)+(0.2954*('BCI &amp; PEM Results'!C40-0.25))</f>
        <v>1.66965</v>
      </c>
      <c r="O40" s="46">
        <f>'Intermediate Calculations'!S40/(1+'Intermediate Calculations'!S40)</f>
        <v>0.9968377409247899</v>
      </c>
      <c r="P40" s="19">
        <f>((1.664+(0.4632*(N40+0.25*H40))+(0.9046*I40)-(2.5759*'Intermediate Calculations'!N40)+(0.4397*('BCI &amp; PEM Results'!C40-0.25))+(0.4304*('BCI &amp; PEM Results'!D40+C40-0.2))-(0.4198*'Intermediate Calculations'!Q40)+(0.02954*100*'Data Entry'!K40*'Intermediate Calculations'!E40))-(-5.7345+(0.5005*I40)-(0.9457*'Intermediate Calculations'!N40)+(0.3102*('BCI &amp; PEM Results'!C40-0.25))+(0.8054*('BCI &amp; PEM Results'!D40+'BCI &amp; PEM Results'!C40-0.2))-(0.9642*'Intermediate Calculations'!Q40)+(0.01469*'Intermediate Calculations'!E40*'Data Entry'!K40*100)))</f>
        <v>8.21450688</v>
      </c>
      <c r="Q40" s="48" t="e">
        <f t="shared" si="2"/>
        <v>#DIV/0!</v>
      </c>
    </row>
    <row r="41" spans="1:17" ht="12.75">
      <c r="A41" s="44">
        <f>'Data Entry'!A41</f>
        <v>0</v>
      </c>
      <c r="B41" s="24">
        <f>IF(OR('Data Entry'!E41&gt;2.9,'Data Entry'!F41&gt;2.9),1,0)</f>
        <v>0</v>
      </c>
      <c r="C41" s="19">
        <f>IF('Data Entry'!E41&gt;0,'Data Entry'!E41,'Data Entry'!F41)</f>
        <v>0</v>
      </c>
      <c r="D41" s="19">
        <f>'Data Entry'!D41</f>
        <v>0</v>
      </c>
      <c r="E41" s="25" t="e">
        <f>'Intermediate Calculations'!G41</f>
        <v>#DIV/0!</v>
      </c>
      <c r="F41" s="25" t="e">
        <f>'Intermediate Calculations'!H41</f>
        <v>#DIV/0!</v>
      </c>
      <c r="G41" s="20">
        <f>IF('Data Entry'!I41&gt;0,'Data Entry'!I41,'Data Entry'!H41+9)</f>
        <v>9</v>
      </c>
      <c r="H41" s="20">
        <f>IF(AND('Data Entry'!M41="y",'Data Entry'!N41&gt;0.29),1,0)</f>
        <v>0</v>
      </c>
      <c r="I41" s="20">
        <f>IF('Data Entry'!G41="Y",1,0)</f>
        <v>0</v>
      </c>
      <c r="J41" s="20">
        <f>'Intermediate Calculations'!J41+'Intermediate Calculations'!L41+'Intermediate Calculations'!M41</f>
        <v>0</v>
      </c>
      <c r="K41" s="26" t="e">
        <f>3.67-(0.966*B41)-(0.125*(C41-1))-(0.152*(D41-1))+(0.002*E41)+(0.0004*F41)+(0.035*G41)+(0.506*H41)-(0.264*I41)+J41+(0.4*'Intermediate Calculations'!O41)</f>
        <v>#DIV/0!</v>
      </c>
      <c r="L41" s="20" t="e">
        <f t="shared" si="0"/>
        <v>#DIV/0!</v>
      </c>
      <c r="M41" s="18" t="e">
        <f t="shared" si="1"/>
        <v>#DIV/0!</v>
      </c>
      <c r="N41" s="19">
        <f>1.7435+(0.4669*I41)-(0.2981*'Intermediate Calculations'!O41)-(0.8043*'Intermediate Calculations'!N41)+(0.2954*('BCI &amp; PEM Results'!C41-0.25))</f>
        <v>1.66965</v>
      </c>
      <c r="O41" s="46">
        <f>'Intermediate Calculations'!S41/(1+'Intermediate Calculations'!S41)</f>
        <v>0.9968377409247899</v>
      </c>
      <c r="P41" s="19">
        <f>((1.664+(0.4632*(N41+0.25*H41))+(0.9046*I41)-(2.5759*'Intermediate Calculations'!N41)+(0.4397*('BCI &amp; PEM Results'!C41-0.25))+(0.4304*('BCI &amp; PEM Results'!D41+C41-0.2))-(0.4198*'Intermediate Calculations'!Q41)+(0.02954*100*'Data Entry'!K41*'Intermediate Calculations'!E41))-(-5.7345+(0.5005*I41)-(0.9457*'Intermediate Calculations'!N41)+(0.3102*('BCI &amp; PEM Results'!C41-0.25))+(0.8054*('BCI &amp; PEM Results'!D41+'BCI &amp; PEM Results'!C41-0.2))-(0.9642*'Intermediate Calculations'!Q41)+(0.01469*'Intermediate Calculations'!E41*'Data Entry'!K41*100)))</f>
        <v>8.21450688</v>
      </c>
      <c r="Q41" s="48" t="e">
        <f t="shared" si="2"/>
        <v>#DIV/0!</v>
      </c>
    </row>
    <row r="42" spans="1:17" ht="12.75">
      <c r="A42" s="44">
        <f>'Data Entry'!A42</f>
        <v>0</v>
      </c>
      <c r="B42" s="24">
        <f>IF(OR('Data Entry'!E42&gt;2.9,'Data Entry'!F42&gt;2.9),1,0)</f>
        <v>0</v>
      </c>
      <c r="C42" s="19">
        <f>IF('Data Entry'!E42&gt;0,'Data Entry'!E42,'Data Entry'!F42)</f>
        <v>0</v>
      </c>
      <c r="D42" s="19">
        <f>'Data Entry'!D42</f>
        <v>0</v>
      </c>
      <c r="E42" s="25" t="e">
        <f>'Intermediate Calculations'!G42</f>
        <v>#DIV/0!</v>
      </c>
      <c r="F42" s="25" t="e">
        <f>'Intermediate Calculations'!H42</f>
        <v>#DIV/0!</v>
      </c>
      <c r="G42" s="20">
        <f>IF('Data Entry'!I42&gt;0,'Data Entry'!I42,'Data Entry'!H42+9)</f>
        <v>9</v>
      </c>
      <c r="H42" s="20">
        <f>IF(AND('Data Entry'!M42="y",'Data Entry'!N42&gt;0.29),1,0)</f>
        <v>0</v>
      </c>
      <c r="I42" s="20">
        <f>IF('Data Entry'!G42="Y",1,0)</f>
        <v>0</v>
      </c>
      <c r="J42" s="20">
        <f>'Intermediate Calculations'!J42+'Intermediate Calculations'!L42+'Intermediate Calculations'!M42</f>
        <v>0</v>
      </c>
      <c r="K42" s="26" t="e">
        <f>3.67-(0.966*B42)-(0.125*(C42-1))-(0.152*(D42-1))+(0.002*E42)+(0.0004*F42)+(0.035*G42)+(0.506*H42)-(0.264*I42)+J42+(0.4*'Intermediate Calculations'!O42)</f>
        <v>#DIV/0!</v>
      </c>
      <c r="L42" s="20" t="e">
        <f t="shared" si="0"/>
        <v>#DIV/0!</v>
      </c>
      <c r="M42" s="18" t="e">
        <f t="shared" si="1"/>
        <v>#DIV/0!</v>
      </c>
      <c r="N42" s="19">
        <f>1.7435+(0.4669*I42)-(0.2981*'Intermediate Calculations'!O42)-(0.8043*'Intermediate Calculations'!N42)+(0.2954*('BCI &amp; PEM Results'!C42-0.25))</f>
        <v>1.66965</v>
      </c>
      <c r="O42" s="46">
        <f>'Intermediate Calculations'!S42/(1+'Intermediate Calculations'!S42)</f>
        <v>0.9968377409247899</v>
      </c>
      <c r="P42" s="19">
        <f>((1.664+(0.4632*(N42+0.25*H42))+(0.9046*I42)-(2.5759*'Intermediate Calculations'!N42)+(0.4397*('BCI &amp; PEM Results'!C42-0.25))+(0.4304*('BCI &amp; PEM Results'!D42+C42-0.2))-(0.4198*'Intermediate Calculations'!Q42)+(0.02954*100*'Data Entry'!K42*'Intermediate Calculations'!E42))-(-5.7345+(0.5005*I42)-(0.9457*'Intermediate Calculations'!N42)+(0.3102*('BCI &amp; PEM Results'!C42-0.25))+(0.8054*('BCI &amp; PEM Results'!D42+'BCI &amp; PEM Results'!C42-0.2))-(0.9642*'Intermediate Calculations'!Q42)+(0.01469*'Intermediate Calculations'!E42*'Data Entry'!K42*100)))</f>
        <v>8.21450688</v>
      </c>
      <c r="Q42" s="48" t="e">
        <f t="shared" si="2"/>
        <v>#DIV/0!</v>
      </c>
    </row>
    <row r="43" spans="1:17" ht="12.75">
      <c r="A43" s="44">
        <f>'Data Entry'!A43</f>
        <v>0</v>
      </c>
      <c r="B43" s="24">
        <f>IF(OR('Data Entry'!E43&gt;2.9,'Data Entry'!F43&gt;2.9),1,0)</f>
        <v>0</v>
      </c>
      <c r="C43" s="19">
        <f>IF('Data Entry'!E43&gt;0,'Data Entry'!E43,'Data Entry'!F43)</f>
        <v>0</v>
      </c>
      <c r="D43" s="19">
        <f>'Data Entry'!D43</f>
        <v>0</v>
      </c>
      <c r="E43" s="25" t="e">
        <f>'Intermediate Calculations'!G43</f>
        <v>#DIV/0!</v>
      </c>
      <c r="F43" s="25" t="e">
        <f>'Intermediate Calculations'!H43</f>
        <v>#DIV/0!</v>
      </c>
      <c r="G43" s="20">
        <f>IF('Data Entry'!I43&gt;0,'Data Entry'!I43,'Data Entry'!H43+9)</f>
        <v>9</v>
      </c>
      <c r="H43" s="20">
        <f>IF(AND('Data Entry'!M43="y",'Data Entry'!N43&gt;0.29),1,0)</f>
        <v>0</v>
      </c>
      <c r="I43" s="20">
        <f>IF('Data Entry'!G43="Y",1,0)</f>
        <v>0</v>
      </c>
      <c r="J43" s="20">
        <f>'Intermediate Calculations'!J43+'Intermediate Calculations'!L43+'Intermediate Calculations'!M43</f>
        <v>0</v>
      </c>
      <c r="K43" s="26" t="e">
        <f>3.67-(0.966*B43)-(0.125*(C43-1))-(0.152*(D43-1))+(0.002*E43)+(0.0004*F43)+(0.035*G43)+(0.506*H43)-(0.264*I43)+J43+(0.4*'Intermediate Calculations'!O43)</f>
        <v>#DIV/0!</v>
      </c>
      <c r="L43" s="20" t="e">
        <f t="shared" si="0"/>
        <v>#DIV/0!</v>
      </c>
      <c r="M43" s="18" t="e">
        <f t="shared" si="1"/>
        <v>#DIV/0!</v>
      </c>
      <c r="N43" s="19">
        <f>1.7435+(0.4669*I43)-(0.2981*'Intermediate Calculations'!O43)-(0.8043*'Intermediate Calculations'!N43)+(0.2954*('BCI &amp; PEM Results'!C43-0.25))</f>
        <v>1.66965</v>
      </c>
      <c r="O43" s="46">
        <f>'Intermediate Calculations'!S43/(1+'Intermediate Calculations'!S43)</f>
        <v>0.9968377409247899</v>
      </c>
      <c r="P43" s="19">
        <f>((1.664+(0.4632*(N43+0.25*H43))+(0.9046*I43)-(2.5759*'Intermediate Calculations'!N43)+(0.4397*('BCI &amp; PEM Results'!C43-0.25))+(0.4304*('BCI &amp; PEM Results'!D43+C43-0.2))-(0.4198*'Intermediate Calculations'!Q43)+(0.02954*100*'Data Entry'!K43*'Intermediate Calculations'!E43))-(-5.7345+(0.5005*I43)-(0.9457*'Intermediate Calculations'!N43)+(0.3102*('BCI &amp; PEM Results'!C43-0.25))+(0.8054*('BCI &amp; PEM Results'!D43+'BCI &amp; PEM Results'!C43-0.2))-(0.9642*'Intermediate Calculations'!Q43)+(0.01469*'Intermediate Calculations'!E43*'Data Entry'!K43*100)))</f>
        <v>8.21450688</v>
      </c>
      <c r="Q43" s="48" t="e">
        <f t="shared" si="2"/>
        <v>#DIV/0!</v>
      </c>
    </row>
    <row r="44" spans="1:17" ht="12.75">
      <c r="A44" s="44">
        <f>'Data Entry'!A44</f>
        <v>0</v>
      </c>
      <c r="B44" s="24">
        <f>IF(OR('Data Entry'!E44&gt;2.9,'Data Entry'!F44&gt;2.9),1,0)</f>
        <v>0</v>
      </c>
      <c r="C44" s="19">
        <f>IF('Data Entry'!E44&gt;0,'Data Entry'!E44,'Data Entry'!F44)</f>
        <v>0</v>
      </c>
      <c r="D44" s="19">
        <f>'Data Entry'!D44</f>
        <v>0</v>
      </c>
      <c r="E44" s="25" t="e">
        <f>'Intermediate Calculations'!G44</f>
        <v>#DIV/0!</v>
      </c>
      <c r="F44" s="25" t="e">
        <f>'Intermediate Calculations'!H44</f>
        <v>#DIV/0!</v>
      </c>
      <c r="G44" s="20">
        <f>IF('Data Entry'!I44&gt;0,'Data Entry'!I44,'Data Entry'!H44+9)</f>
        <v>9</v>
      </c>
      <c r="H44" s="20">
        <f>IF(AND('Data Entry'!M44="y",'Data Entry'!N44&gt;0.29),1,0)</f>
        <v>0</v>
      </c>
      <c r="I44" s="20">
        <f>IF('Data Entry'!G44="Y",1,0)</f>
        <v>0</v>
      </c>
      <c r="J44" s="20">
        <f>'Intermediate Calculations'!J44+'Intermediate Calculations'!L44+'Intermediate Calculations'!M44</f>
        <v>0</v>
      </c>
      <c r="K44" s="26" t="e">
        <f>3.67-(0.966*B44)-(0.125*(C44-1))-(0.152*(D44-1))+(0.002*E44)+(0.0004*F44)+(0.035*G44)+(0.506*H44)-(0.264*I44)+J44+(0.4*'Intermediate Calculations'!O44)</f>
        <v>#DIV/0!</v>
      </c>
      <c r="L44" s="20" t="e">
        <f t="shared" si="0"/>
        <v>#DIV/0!</v>
      </c>
      <c r="M44" s="18" t="e">
        <f t="shared" si="1"/>
        <v>#DIV/0!</v>
      </c>
      <c r="N44" s="19">
        <f>1.7435+(0.4669*I44)-(0.2981*'Intermediate Calculations'!O44)-(0.8043*'Intermediate Calculations'!N44)+(0.2954*('BCI &amp; PEM Results'!C44-0.25))</f>
        <v>1.66965</v>
      </c>
      <c r="O44" s="46">
        <f>'Intermediate Calculations'!S44/(1+'Intermediate Calculations'!S44)</f>
        <v>0.9968377409247899</v>
      </c>
      <c r="P44" s="19">
        <f>((1.664+(0.4632*(N44+0.25*H44))+(0.9046*I44)-(2.5759*'Intermediate Calculations'!N44)+(0.4397*('BCI &amp; PEM Results'!C44-0.25))+(0.4304*('BCI &amp; PEM Results'!D44+C44-0.2))-(0.4198*'Intermediate Calculations'!Q44)+(0.02954*100*'Data Entry'!K44*'Intermediate Calculations'!E44))-(-5.7345+(0.5005*I44)-(0.9457*'Intermediate Calculations'!N44)+(0.3102*('BCI &amp; PEM Results'!C44-0.25))+(0.8054*('BCI &amp; PEM Results'!D44+'BCI &amp; PEM Results'!C44-0.2))-(0.9642*'Intermediate Calculations'!Q44)+(0.01469*'Intermediate Calculations'!E44*'Data Entry'!K44*100)))</f>
        <v>8.21450688</v>
      </c>
      <c r="Q44" s="48" t="e">
        <f t="shared" si="2"/>
        <v>#DIV/0!</v>
      </c>
    </row>
    <row r="45" spans="1:17" ht="12.75">
      <c r="A45" s="44">
        <f>'Data Entry'!A45</f>
        <v>0</v>
      </c>
      <c r="B45" s="24">
        <f>IF(OR('Data Entry'!E45&gt;2.9,'Data Entry'!F45&gt;2.9),1,0)</f>
        <v>0</v>
      </c>
      <c r="C45" s="19">
        <f>IF('Data Entry'!E45&gt;0,'Data Entry'!E45,'Data Entry'!F45)</f>
        <v>0</v>
      </c>
      <c r="D45" s="19">
        <f>'Data Entry'!D45</f>
        <v>0</v>
      </c>
      <c r="E45" s="25" t="e">
        <f>'Intermediate Calculations'!G45</f>
        <v>#DIV/0!</v>
      </c>
      <c r="F45" s="25" t="e">
        <f>'Intermediate Calculations'!H45</f>
        <v>#DIV/0!</v>
      </c>
      <c r="G45" s="20">
        <f>IF('Data Entry'!I45&gt;0,'Data Entry'!I45,'Data Entry'!H45+9)</f>
        <v>9</v>
      </c>
      <c r="H45" s="20">
        <f>IF(AND('Data Entry'!M45="y",'Data Entry'!N45&gt;0.29),1,0)</f>
        <v>0</v>
      </c>
      <c r="I45" s="20">
        <f>IF('Data Entry'!G45="Y",1,0)</f>
        <v>0</v>
      </c>
      <c r="J45" s="20">
        <f>'Intermediate Calculations'!J45+'Intermediate Calculations'!L45+'Intermediate Calculations'!M45</f>
        <v>0</v>
      </c>
      <c r="K45" s="26" t="e">
        <f>3.67-(0.966*B45)-(0.125*(C45-1))-(0.152*(D45-1))+(0.002*E45)+(0.0004*F45)+(0.035*G45)+(0.506*H45)-(0.264*I45)+J45+(0.4*'Intermediate Calculations'!O45)</f>
        <v>#DIV/0!</v>
      </c>
      <c r="L45" s="20" t="e">
        <f t="shared" si="0"/>
        <v>#DIV/0!</v>
      </c>
      <c r="M45" s="18" t="e">
        <f t="shared" si="1"/>
        <v>#DIV/0!</v>
      </c>
      <c r="N45" s="19">
        <f>1.7435+(0.4669*I45)-(0.2981*'Intermediate Calculations'!O45)-(0.8043*'Intermediate Calculations'!N45)+(0.2954*('BCI &amp; PEM Results'!C45-0.25))</f>
        <v>1.66965</v>
      </c>
      <c r="O45" s="46">
        <f>'Intermediate Calculations'!S45/(1+'Intermediate Calculations'!S45)</f>
        <v>0.9968377409247899</v>
      </c>
      <c r="P45" s="19">
        <f>((1.664+(0.4632*(N45+0.25*H45))+(0.9046*I45)-(2.5759*'Intermediate Calculations'!N45)+(0.4397*('BCI &amp; PEM Results'!C45-0.25))+(0.4304*('BCI &amp; PEM Results'!D45+C45-0.2))-(0.4198*'Intermediate Calculations'!Q45)+(0.02954*100*'Data Entry'!K45*'Intermediate Calculations'!E45))-(-5.7345+(0.5005*I45)-(0.9457*'Intermediate Calculations'!N45)+(0.3102*('BCI &amp; PEM Results'!C45-0.25))+(0.8054*('BCI &amp; PEM Results'!D45+'BCI &amp; PEM Results'!C45-0.2))-(0.9642*'Intermediate Calculations'!Q45)+(0.01469*'Intermediate Calculations'!E45*'Data Entry'!K45*100)))</f>
        <v>8.21450688</v>
      </c>
      <c r="Q45" s="48" t="e">
        <f t="shared" si="2"/>
        <v>#DIV/0!</v>
      </c>
    </row>
    <row r="46" spans="1:17" ht="12.75">
      <c r="A46" s="44">
        <f>'Data Entry'!A46</f>
        <v>0</v>
      </c>
      <c r="B46" s="24">
        <f>IF(OR('Data Entry'!E46&gt;2.9,'Data Entry'!F46&gt;2.9),1,0)</f>
        <v>0</v>
      </c>
      <c r="C46" s="19">
        <f>IF('Data Entry'!E46&gt;0,'Data Entry'!E46,'Data Entry'!F46)</f>
        <v>0</v>
      </c>
      <c r="D46" s="19">
        <f>'Data Entry'!D46</f>
        <v>0</v>
      </c>
      <c r="E46" s="25" t="e">
        <f>'Intermediate Calculations'!G46</f>
        <v>#DIV/0!</v>
      </c>
      <c r="F46" s="25" t="e">
        <f>'Intermediate Calculations'!H46</f>
        <v>#DIV/0!</v>
      </c>
      <c r="G46" s="20">
        <f>IF('Data Entry'!I46&gt;0,'Data Entry'!I46,'Data Entry'!H46+9)</f>
        <v>9</v>
      </c>
      <c r="H46" s="20">
        <f>IF(AND('Data Entry'!M46="y",'Data Entry'!N46&gt;0.29),1,0)</f>
        <v>0</v>
      </c>
      <c r="I46" s="20">
        <f>IF('Data Entry'!G46="Y",1,0)</f>
        <v>0</v>
      </c>
      <c r="J46" s="20">
        <f>'Intermediate Calculations'!J46+'Intermediate Calculations'!L46+'Intermediate Calculations'!M46</f>
        <v>0</v>
      </c>
      <c r="K46" s="26" t="e">
        <f>3.67-(0.966*B46)-(0.125*(C46-1))-(0.152*(D46-1))+(0.002*E46)+(0.0004*F46)+(0.035*G46)+(0.506*H46)-(0.264*I46)+J46+(0.4*'Intermediate Calculations'!O46)</f>
        <v>#DIV/0!</v>
      </c>
      <c r="L46" s="20" t="e">
        <f t="shared" si="0"/>
        <v>#DIV/0!</v>
      </c>
      <c r="M46" s="18" t="e">
        <f t="shared" si="1"/>
        <v>#DIV/0!</v>
      </c>
      <c r="N46" s="19">
        <f>1.7435+(0.4669*I46)-(0.2981*'Intermediate Calculations'!O46)-(0.8043*'Intermediate Calculations'!N46)+(0.2954*('BCI &amp; PEM Results'!C46-0.25))</f>
        <v>1.66965</v>
      </c>
      <c r="O46" s="46">
        <f>'Intermediate Calculations'!S46/(1+'Intermediate Calculations'!S46)</f>
        <v>0.9968377409247899</v>
      </c>
      <c r="P46" s="19">
        <f>((1.664+(0.4632*(N46+0.25*H46))+(0.9046*I46)-(2.5759*'Intermediate Calculations'!N46)+(0.4397*('BCI &amp; PEM Results'!C46-0.25))+(0.4304*('BCI &amp; PEM Results'!D46+C46-0.2))-(0.4198*'Intermediate Calculations'!Q46)+(0.02954*100*'Data Entry'!K46*'Intermediate Calculations'!E46))-(-5.7345+(0.5005*I46)-(0.9457*'Intermediate Calculations'!N46)+(0.3102*('BCI &amp; PEM Results'!C46-0.25))+(0.8054*('BCI &amp; PEM Results'!D46+'BCI &amp; PEM Results'!C46-0.2))-(0.9642*'Intermediate Calculations'!Q46)+(0.01469*'Intermediate Calculations'!E46*'Data Entry'!K46*100)))</f>
        <v>8.21450688</v>
      </c>
      <c r="Q46" s="48" t="e">
        <f t="shared" si="2"/>
        <v>#DIV/0!</v>
      </c>
    </row>
    <row r="47" spans="1:17" ht="12.75">
      <c r="A47" s="44">
        <f>'Data Entry'!A47</f>
        <v>0</v>
      </c>
      <c r="B47" s="24">
        <f>IF(OR('Data Entry'!E47&gt;2.9,'Data Entry'!F47&gt;2.9),1,0)</f>
        <v>0</v>
      </c>
      <c r="C47" s="19">
        <f>IF('Data Entry'!E47&gt;0,'Data Entry'!E47,'Data Entry'!F47)</f>
        <v>0</v>
      </c>
      <c r="D47" s="19">
        <f>'Data Entry'!D47</f>
        <v>0</v>
      </c>
      <c r="E47" s="25" t="e">
        <f>'Intermediate Calculations'!G47</f>
        <v>#DIV/0!</v>
      </c>
      <c r="F47" s="25" t="e">
        <f>'Intermediate Calculations'!H47</f>
        <v>#DIV/0!</v>
      </c>
      <c r="G47" s="20">
        <f>IF('Data Entry'!I47&gt;0,'Data Entry'!I47,'Data Entry'!H47+9)</f>
        <v>9</v>
      </c>
      <c r="H47" s="20">
        <f>IF(AND('Data Entry'!M47="y",'Data Entry'!N47&gt;0.29),1,0)</f>
        <v>0</v>
      </c>
      <c r="I47" s="20">
        <f>IF('Data Entry'!G47="Y",1,0)</f>
        <v>0</v>
      </c>
      <c r="J47" s="20">
        <f>'Intermediate Calculations'!J47+'Intermediate Calculations'!L47+'Intermediate Calculations'!M47</f>
        <v>0</v>
      </c>
      <c r="K47" s="26" t="e">
        <f>3.67-(0.966*B47)-(0.125*(C47-1))-(0.152*(D47-1))+(0.002*E47)+(0.0004*F47)+(0.035*G47)+(0.506*H47)-(0.264*I47)+J47+(0.4*'Intermediate Calculations'!O47)</f>
        <v>#DIV/0!</v>
      </c>
      <c r="L47" s="20" t="e">
        <f t="shared" si="0"/>
        <v>#DIV/0!</v>
      </c>
      <c r="M47" s="18" t="e">
        <f t="shared" si="1"/>
        <v>#DIV/0!</v>
      </c>
      <c r="N47" s="19">
        <f>1.7435+(0.4669*I47)-(0.2981*'Intermediate Calculations'!O47)-(0.8043*'Intermediate Calculations'!N47)+(0.2954*('BCI &amp; PEM Results'!C47-0.25))</f>
        <v>1.66965</v>
      </c>
      <c r="O47" s="46">
        <f>'Intermediate Calculations'!S47/(1+'Intermediate Calculations'!S47)</f>
        <v>0.9968377409247899</v>
      </c>
      <c r="P47" s="19">
        <f>((1.664+(0.4632*(N47+0.25*H47))+(0.9046*I47)-(2.5759*'Intermediate Calculations'!N47)+(0.4397*('BCI &amp; PEM Results'!C47-0.25))+(0.4304*('BCI &amp; PEM Results'!D47+C47-0.2))-(0.4198*'Intermediate Calculations'!Q47)+(0.02954*100*'Data Entry'!K47*'Intermediate Calculations'!E47))-(-5.7345+(0.5005*I47)-(0.9457*'Intermediate Calculations'!N47)+(0.3102*('BCI &amp; PEM Results'!C47-0.25))+(0.8054*('BCI &amp; PEM Results'!D47+'BCI &amp; PEM Results'!C47-0.2))-(0.9642*'Intermediate Calculations'!Q47)+(0.01469*'Intermediate Calculations'!E47*'Data Entry'!K47*100)))</f>
        <v>8.21450688</v>
      </c>
      <c r="Q47" s="48" t="e">
        <f t="shared" si="2"/>
        <v>#DIV/0!</v>
      </c>
    </row>
    <row r="48" spans="1:17" ht="12.75">
      <c r="A48" s="44">
        <f>'Data Entry'!A48</f>
        <v>0</v>
      </c>
      <c r="B48" s="24">
        <f>IF(OR('Data Entry'!E48&gt;2.9,'Data Entry'!F48&gt;2.9),1,0)</f>
        <v>0</v>
      </c>
      <c r="C48" s="19">
        <f>IF('Data Entry'!E48&gt;0,'Data Entry'!E48,'Data Entry'!F48)</f>
        <v>0</v>
      </c>
      <c r="D48" s="19">
        <f>'Data Entry'!D48</f>
        <v>0</v>
      </c>
      <c r="E48" s="25" t="e">
        <f>'Intermediate Calculations'!G48</f>
        <v>#DIV/0!</v>
      </c>
      <c r="F48" s="25" t="e">
        <f>'Intermediate Calculations'!H48</f>
        <v>#DIV/0!</v>
      </c>
      <c r="G48" s="20">
        <f>IF('Data Entry'!I48&gt;0,'Data Entry'!I48,'Data Entry'!H48+9)</f>
        <v>9</v>
      </c>
      <c r="H48" s="20">
        <f>IF(AND('Data Entry'!M48="y",'Data Entry'!N48&gt;0.29),1,0)</f>
        <v>0</v>
      </c>
      <c r="I48" s="20">
        <f>IF('Data Entry'!G48="Y",1,0)</f>
        <v>0</v>
      </c>
      <c r="J48" s="20">
        <f>'Intermediate Calculations'!J48+'Intermediate Calculations'!L48+'Intermediate Calculations'!M48</f>
        <v>0</v>
      </c>
      <c r="K48" s="26" t="e">
        <f>3.67-(0.966*B48)-(0.125*(C48-1))-(0.152*(D48-1))+(0.002*E48)+(0.0004*F48)+(0.035*G48)+(0.506*H48)-(0.264*I48)+J48+(0.4*'Intermediate Calculations'!O48)</f>
        <v>#DIV/0!</v>
      </c>
      <c r="L48" s="20" t="e">
        <f t="shared" si="0"/>
        <v>#DIV/0!</v>
      </c>
      <c r="M48" s="18" t="e">
        <f t="shared" si="1"/>
        <v>#DIV/0!</v>
      </c>
      <c r="N48" s="19">
        <f>1.7435+(0.4669*I48)-(0.2981*'Intermediate Calculations'!O48)-(0.8043*'Intermediate Calculations'!N48)+(0.2954*('BCI &amp; PEM Results'!C48-0.25))</f>
        <v>1.66965</v>
      </c>
      <c r="O48" s="46">
        <f>'Intermediate Calculations'!S48/(1+'Intermediate Calculations'!S48)</f>
        <v>0.9968377409247899</v>
      </c>
      <c r="P48" s="19">
        <f>((1.664+(0.4632*(N48+0.25*H48))+(0.9046*I48)-(2.5759*'Intermediate Calculations'!N48)+(0.4397*('BCI &amp; PEM Results'!C48-0.25))+(0.4304*('BCI &amp; PEM Results'!D48+C48-0.2))-(0.4198*'Intermediate Calculations'!Q48)+(0.02954*100*'Data Entry'!K48*'Intermediate Calculations'!E48))-(-5.7345+(0.5005*I48)-(0.9457*'Intermediate Calculations'!N48)+(0.3102*('BCI &amp; PEM Results'!C48-0.25))+(0.8054*('BCI &amp; PEM Results'!D48+'BCI &amp; PEM Results'!C48-0.2))-(0.9642*'Intermediate Calculations'!Q48)+(0.01469*'Intermediate Calculations'!E48*'Data Entry'!K48*100)))</f>
        <v>8.21450688</v>
      </c>
      <c r="Q48" s="48" t="e">
        <f t="shared" si="2"/>
        <v>#DIV/0!</v>
      </c>
    </row>
    <row r="49" spans="1:17" ht="12.75">
      <c r="A49" s="44">
        <f>'Data Entry'!A49</f>
        <v>0</v>
      </c>
      <c r="B49" s="24">
        <f>IF(OR('Data Entry'!E49&gt;2.9,'Data Entry'!F49&gt;2.9),1,0)</f>
        <v>0</v>
      </c>
      <c r="C49" s="19">
        <f>IF('Data Entry'!E49&gt;0,'Data Entry'!E49,'Data Entry'!F49)</f>
        <v>0</v>
      </c>
      <c r="D49" s="19">
        <f>'Data Entry'!D49</f>
        <v>0</v>
      </c>
      <c r="E49" s="25" t="e">
        <f>'Intermediate Calculations'!G49</f>
        <v>#DIV/0!</v>
      </c>
      <c r="F49" s="25" t="e">
        <f>'Intermediate Calculations'!H49</f>
        <v>#DIV/0!</v>
      </c>
      <c r="G49" s="20">
        <f>IF('Data Entry'!I49&gt;0,'Data Entry'!I49,'Data Entry'!H49+9)</f>
        <v>9</v>
      </c>
      <c r="H49" s="20">
        <f>IF(AND('Data Entry'!M49="y",'Data Entry'!N49&gt;0.29),1,0)</f>
        <v>0</v>
      </c>
      <c r="I49" s="20">
        <f>IF('Data Entry'!G49="Y",1,0)</f>
        <v>0</v>
      </c>
      <c r="J49" s="20">
        <f>'Intermediate Calculations'!J49+'Intermediate Calculations'!L49+'Intermediate Calculations'!M49</f>
        <v>0</v>
      </c>
      <c r="K49" s="26" t="e">
        <f>3.67-(0.966*B49)-(0.125*(C49-1))-(0.152*(D49-1))+(0.002*E49)+(0.0004*F49)+(0.035*G49)+(0.506*H49)-(0.264*I49)+J49+(0.4*'Intermediate Calculations'!O49)</f>
        <v>#DIV/0!</v>
      </c>
      <c r="L49" s="20" t="e">
        <f t="shared" si="0"/>
        <v>#DIV/0!</v>
      </c>
      <c r="M49" s="18" t="e">
        <f t="shared" si="1"/>
        <v>#DIV/0!</v>
      </c>
      <c r="N49" s="19">
        <f>1.7435+(0.4669*I49)-(0.2981*'Intermediate Calculations'!O49)-(0.8043*'Intermediate Calculations'!N49)+(0.2954*('BCI &amp; PEM Results'!C49-0.25))</f>
        <v>1.66965</v>
      </c>
      <c r="O49" s="46">
        <f>'Intermediate Calculations'!S49/(1+'Intermediate Calculations'!S49)</f>
        <v>0.9968377409247899</v>
      </c>
      <c r="P49" s="19">
        <f>((1.664+(0.4632*(N49+0.25*H49))+(0.9046*I49)-(2.5759*'Intermediate Calculations'!N49)+(0.4397*('BCI &amp; PEM Results'!C49-0.25))+(0.4304*('BCI &amp; PEM Results'!D49+C49-0.2))-(0.4198*'Intermediate Calculations'!Q49)+(0.02954*100*'Data Entry'!K49*'Intermediate Calculations'!E49))-(-5.7345+(0.5005*I49)-(0.9457*'Intermediate Calculations'!N49)+(0.3102*('BCI &amp; PEM Results'!C49-0.25))+(0.8054*('BCI &amp; PEM Results'!D49+'BCI &amp; PEM Results'!C49-0.2))-(0.9642*'Intermediate Calculations'!Q49)+(0.01469*'Intermediate Calculations'!E49*'Data Entry'!K49*100)))</f>
        <v>8.21450688</v>
      </c>
      <c r="Q49" s="48" t="e">
        <f t="shared" si="2"/>
        <v>#DIV/0!</v>
      </c>
    </row>
    <row r="50" spans="1:17" ht="12.75">
      <c r="A50" s="44">
        <f>'Data Entry'!A50</f>
        <v>0</v>
      </c>
      <c r="B50" s="24">
        <f>IF(OR('Data Entry'!E50&gt;2.9,'Data Entry'!F50&gt;2.9),1,0)</f>
        <v>0</v>
      </c>
      <c r="C50" s="19">
        <f>IF('Data Entry'!E50&gt;0,'Data Entry'!E50,'Data Entry'!F50)</f>
        <v>0</v>
      </c>
      <c r="D50" s="19">
        <f>'Data Entry'!D50</f>
        <v>0</v>
      </c>
      <c r="E50" s="25" t="e">
        <f>'Intermediate Calculations'!G50</f>
        <v>#DIV/0!</v>
      </c>
      <c r="F50" s="25" t="e">
        <f>'Intermediate Calculations'!H50</f>
        <v>#DIV/0!</v>
      </c>
      <c r="G50" s="20">
        <f>IF('Data Entry'!I50&gt;0,'Data Entry'!I50,'Data Entry'!H50+9)</f>
        <v>9</v>
      </c>
      <c r="H50" s="20">
        <f>IF(AND('Data Entry'!M50="y",'Data Entry'!N50&gt;0.29),1,0)</f>
        <v>0</v>
      </c>
      <c r="I50" s="20">
        <f>IF('Data Entry'!G50="Y",1,0)</f>
        <v>0</v>
      </c>
      <c r="J50" s="20">
        <f>'Intermediate Calculations'!J50+'Intermediate Calculations'!L50+'Intermediate Calculations'!M50</f>
        <v>0</v>
      </c>
      <c r="K50" s="26" t="e">
        <f>3.67-(0.966*B50)-(0.125*(C50-1))-(0.152*(D50-1))+(0.002*E50)+(0.0004*F50)+(0.035*G50)+(0.506*H50)-(0.264*I50)+J50+(0.4*'Intermediate Calculations'!O50)</f>
        <v>#DIV/0!</v>
      </c>
      <c r="L50" s="20" t="e">
        <f t="shared" si="0"/>
        <v>#DIV/0!</v>
      </c>
      <c r="M50" s="18" t="e">
        <f t="shared" si="1"/>
        <v>#DIV/0!</v>
      </c>
      <c r="N50" s="19">
        <f>1.7435+(0.4669*I50)-(0.2981*'Intermediate Calculations'!O50)-(0.8043*'Intermediate Calculations'!N50)+(0.2954*('BCI &amp; PEM Results'!C50-0.25))</f>
        <v>1.66965</v>
      </c>
      <c r="O50" s="46">
        <f>'Intermediate Calculations'!S50/(1+'Intermediate Calculations'!S50)</f>
        <v>0.9968377409247899</v>
      </c>
      <c r="P50" s="19">
        <f>((1.664+(0.4632*(N50+0.25*H50))+(0.9046*I50)-(2.5759*'Intermediate Calculations'!N50)+(0.4397*('BCI &amp; PEM Results'!C50-0.25))+(0.4304*('BCI &amp; PEM Results'!D50+C50-0.2))-(0.4198*'Intermediate Calculations'!Q50)+(0.02954*100*'Data Entry'!K50*'Intermediate Calculations'!E50))-(-5.7345+(0.5005*I50)-(0.9457*'Intermediate Calculations'!N50)+(0.3102*('BCI &amp; PEM Results'!C50-0.25))+(0.8054*('BCI &amp; PEM Results'!D50+'BCI &amp; PEM Results'!C50-0.2))-(0.9642*'Intermediate Calculations'!Q50)+(0.01469*'Intermediate Calculations'!E50*'Data Entry'!K50*100)))</f>
        <v>8.21450688</v>
      </c>
      <c r="Q50" s="48" t="e">
        <f t="shared" si="2"/>
        <v>#DIV/0!</v>
      </c>
    </row>
    <row r="51" spans="1:17" ht="12.75">
      <c r="A51" s="44">
        <f>'Data Entry'!A51</f>
        <v>0</v>
      </c>
      <c r="B51" s="24">
        <f>IF(OR('Data Entry'!E51&gt;2.9,'Data Entry'!F51&gt;2.9),1,0)</f>
        <v>0</v>
      </c>
      <c r="C51" s="19">
        <f>IF('Data Entry'!E51&gt;0,'Data Entry'!E51,'Data Entry'!F51)</f>
        <v>0</v>
      </c>
      <c r="D51" s="19">
        <f>'Data Entry'!D51</f>
        <v>0</v>
      </c>
      <c r="E51" s="25" t="e">
        <f>'Intermediate Calculations'!G51</f>
        <v>#DIV/0!</v>
      </c>
      <c r="F51" s="25" t="e">
        <f>'Intermediate Calculations'!H51</f>
        <v>#DIV/0!</v>
      </c>
      <c r="G51" s="20">
        <f>IF('Data Entry'!I51&gt;0,'Data Entry'!I51,'Data Entry'!H51+9)</f>
        <v>9</v>
      </c>
      <c r="H51" s="20">
        <f>IF(AND('Data Entry'!M51="y",'Data Entry'!N51&gt;0.29),1,0)</f>
        <v>0</v>
      </c>
      <c r="I51" s="20">
        <f>IF('Data Entry'!G51="Y",1,0)</f>
        <v>0</v>
      </c>
      <c r="J51" s="20">
        <f>'Intermediate Calculations'!J51+'Intermediate Calculations'!L51+'Intermediate Calculations'!M51</f>
        <v>0</v>
      </c>
      <c r="K51" s="26" t="e">
        <f>3.67-(0.966*B51)-(0.125*(C51-1))-(0.152*(D51-1))+(0.002*E51)+(0.0004*F51)+(0.035*G51)+(0.506*H51)-(0.264*I51)+J51+(0.4*'Intermediate Calculations'!O51)</f>
        <v>#DIV/0!</v>
      </c>
      <c r="L51" s="20" t="e">
        <f t="shared" si="0"/>
        <v>#DIV/0!</v>
      </c>
      <c r="M51" s="18" t="e">
        <f t="shared" si="1"/>
        <v>#DIV/0!</v>
      </c>
      <c r="N51" s="19">
        <f>1.7435+(0.4669*I51)-(0.2981*'Intermediate Calculations'!O51)-(0.8043*'Intermediate Calculations'!N51)+(0.2954*('BCI &amp; PEM Results'!C51-0.25))</f>
        <v>1.66965</v>
      </c>
      <c r="O51" s="46">
        <f>'Intermediate Calculations'!S51/(1+'Intermediate Calculations'!S51)</f>
        <v>0.9968377409247899</v>
      </c>
      <c r="P51" s="19">
        <f>((1.664+(0.4632*(N51+0.25*H51))+(0.9046*I51)-(2.5759*'Intermediate Calculations'!N51)+(0.4397*('BCI &amp; PEM Results'!C51-0.25))+(0.4304*('BCI &amp; PEM Results'!D51+C51-0.2))-(0.4198*'Intermediate Calculations'!Q51)+(0.02954*100*'Data Entry'!K51*'Intermediate Calculations'!E51))-(-5.7345+(0.5005*I51)-(0.9457*'Intermediate Calculations'!N51)+(0.3102*('BCI &amp; PEM Results'!C51-0.25))+(0.8054*('BCI &amp; PEM Results'!D51+'BCI &amp; PEM Results'!C51-0.2))-(0.9642*'Intermediate Calculations'!Q51)+(0.01469*'Intermediate Calculations'!E51*'Data Entry'!K51*100)))</f>
        <v>8.21450688</v>
      </c>
      <c r="Q51" s="48" t="e">
        <f t="shared" si="2"/>
        <v>#DIV/0!</v>
      </c>
    </row>
    <row r="52" spans="1:17" ht="12.75">
      <c r="A52" s="44">
        <f>'Data Entry'!A52</f>
        <v>0</v>
      </c>
      <c r="B52" s="24">
        <f>IF(OR('Data Entry'!E52&gt;2.9,'Data Entry'!F52&gt;2.9),1,0)</f>
        <v>0</v>
      </c>
      <c r="C52" s="19">
        <f>IF('Data Entry'!E52&gt;0,'Data Entry'!E52,'Data Entry'!F52)</f>
        <v>0</v>
      </c>
      <c r="D52" s="19">
        <f>'Data Entry'!D52</f>
        <v>0</v>
      </c>
      <c r="E52" s="25" t="e">
        <f>'Intermediate Calculations'!G52</f>
        <v>#DIV/0!</v>
      </c>
      <c r="F52" s="25" t="e">
        <f>'Intermediate Calculations'!H52</f>
        <v>#DIV/0!</v>
      </c>
      <c r="G52" s="20">
        <f>IF('Data Entry'!I52&gt;0,'Data Entry'!I52,'Data Entry'!H52+9)</f>
        <v>9</v>
      </c>
      <c r="H52" s="20">
        <f>IF(AND('Data Entry'!M52="y",'Data Entry'!N52&gt;0.29),1,0)</f>
        <v>0</v>
      </c>
      <c r="I52" s="20">
        <f>IF('Data Entry'!G52="Y",1,0)</f>
        <v>0</v>
      </c>
      <c r="J52" s="20">
        <f>'Intermediate Calculations'!J52+'Intermediate Calculations'!L52+'Intermediate Calculations'!M52</f>
        <v>0</v>
      </c>
      <c r="K52" s="26" t="e">
        <f>3.67-(0.966*B52)-(0.125*(C52-1))-(0.152*(D52-1))+(0.002*E52)+(0.0004*F52)+(0.035*G52)+(0.506*H52)-(0.264*I52)+J52+(0.4*'Intermediate Calculations'!O52)</f>
        <v>#DIV/0!</v>
      </c>
      <c r="L52" s="20" t="e">
        <f t="shared" si="0"/>
        <v>#DIV/0!</v>
      </c>
      <c r="M52" s="18" t="e">
        <f t="shared" si="1"/>
        <v>#DIV/0!</v>
      </c>
      <c r="N52" s="19">
        <f>1.7435+(0.4669*I52)-(0.2981*'Intermediate Calculations'!O52)-(0.8043*'Intermediate Calculations'!N52)+(0.2954*('BCI &amp; PEM Results'!C52-0.25))</f>
        <v>1.66965</v>
      </c>
      <c r="O52" s="46">
        <f>'Intermediate Calculations'!S52/(1+'Intermediate Calculations'!S52)</f>
        <v>0.9968377409247899</v>
      </c>
      <c r="P52" s="19">
        <f>((1.664+(0.4632*(N52+0.25*H52))+(0.9046*I52)-(2.5759*'Intermediate Calculations'!N52)+(0.4397*('BCI &amp; PEM Results'!C52-0.25))+(0.4304*('BCI &amp; PEM Results'!D52+C52-0.2))-(0.4198*'Intermediate Calculations'!Q52)+(0.02954*100*'Data Entry'!K52*'Intermediate Calculations'!E52))-(-5.7345+(0.5005*I52)-(0.9457*'Intermediate Calculations'!N52)+(0.3102*('BCI &amp; PEM Results'!C52-0.25))+(0.8054*('BCI &amp; PEM Results'!D52+'BCI &amp; PEM Results'!C52-0.2))-(0.9642*'Intermediate Calculations'!Q52)+(0.01469*'Intermediate Calculations'!E52*'Data Entry'!K52*100)))</f>
        <v>8.21450688</v>
      </c>
      <c r="Q52" s="48" t="e">
        <f t="shared" si="2"/>
        <v>#DIV/0!</v>
      </c>
    </row>
    <row r="53" spans="1:17" ht="12.75">
      <c r="A53" s="44">
        <f>'Data Entry'!A53</f>
        <v>0</v>
      </c>
      <c r="B53" s="24">
        <f>IF(OR('Data Entry'!E53&gt;2.9,'Data Entry'!F53&gt;2.9),1,0)</f>
        <v>0</v>
      </c>
      <c r="C53" s="19">
        <f>IF('Data Entry'!E53&gt;0,'Data Entry'!E53,'Data Entry'!F53)</f>
        <v>0</v>
      </c>
      <c r="D53" s="19">
        <f>'Data Entry'!D53</f>
        <v>0</v>
      </c>
      <c r="E53" s="25" t="e">
        <f>'Intermediate Calculations'!G53</f>
        <v>#DIV/0!</v>
      </c>
      <c r="F53" s="25" t="e">
        <f>'Intermediate Calculations'!H53</f>
        <v>#DIV/0!</v>
      </c>
      <c r="G53" s="20">
        <f>IF('Data Entry'!I53&gt;0,'Data Entry'!I53,'Data Entry'!H53+9)</f>
        <v>9</v>
      </c>
      <c r="H53" s="20">
        <f>IF(AND('Data Entry'!M53="y",'Data Entry'!N53&gt;0.29),1,0)</f>
        <v>0</v>
      </c>
      <c r="I53" s="20">
        <f>IF('Data Entry'!G53="Y",1,0)</f>
        <v>0</v>
      </c>
      <c r="J53" s="20">
        <f>'Intermediate Calculations'!J53+'Intermediate Calculations'!L53+'Intermediate Calculations'!M53</f>
        <v>0</v>
      </c>
      <c r="K53" s="26" t="e">
        <f>3.67-(0.966*B53)-(0.125*(C53-1))-(0.152*(D53-1))+(0.002*E53)+(0.0004*F53)+(0.035*G53)+(0.506*H53)-(0.264*I53)+J53+(0.4*'Intermediate Calculations'!O53)</f>
        <v>#DIV/0!</v>
      </c>
      <c r="L53" s="20" t="e">
        <f t="shared" si="0"/>
        <v>#DIV/0!</v>
      </c>
      <c r="M53" s="18" t="e">
        <f t="shared" si="1"/>
        <v>#DIV/0!</v>
      </c>
      <c r="N53" s="19">
        <f>1.7435+(0.4669*I53)-(0.2981*'Intermediate Calculations'!O53)-(0.8043*'Intermediate Calculations'!N53)+(0.2954*('BCI &amp; PEM Results'!C53-0.25))</f>
        <v>1.66965</v>
      </c>
      <c r="O53" s="46">
        <f>'Intermediate Calculations'!S53/(1+'Intermediate Calculations'!S53)</f>
        <v>0.9968377409247899</v>
      </c>
      <c r="P53" s="19">
        <f>((1.664+(0.4632*(N53+0.25*H53))+(0.9046*I53)-(2.5759*'Intermediate Calculations'!N53)+(0.4397*('BCI &amp; PEM Results'!C53-0.25))+(0.4304*('BCI &amp; PEM Results'!D53+C53-0.2))-(0.4198*'Intermediate Calculations'!Q53)+(0.02954*100*'Data Entry'!K53*'Intermediate Calculations'!E53))-(-5.7345+(0.5005*I53)-(0.9457*'Intermediate Calculations'!N53)+(0.3102*('BCI &amp; PEM Results'!C53-0.25))+(0.8054*('BCI &amp; PEM Results'!D53+'BCI &amp; PEM Results'!C53-0.2))-(0.9642*'Intermediate Calculations'!Q53)+(0.01469*'Intermediate Calculations'!E53*'Data Entry'!K53*100)))</f>
        <v>8.21450688</v>
      </c>
      <c r="Q53" s="48" t="e">
        <f t="shared" si="2"/>
        <v>#DIV/0!</v>
      </c>
    </row>
    <row r="54" spans="1:17" ht="12.75">
      <c r="A54" s="44">
        <f>'Data Entry'!A54</f>
        <v>0</v>
      </c>
      <c r="B54" s="24">
        <f>IF(OR('Data Entry'!E54&gt;2.9,'Data Entry'!F54&gt;2.9),1,0)</f>
        <v>0</v>
      </c>
      <c r="C54" s="19">
        <f>IF('Data Entry'!E54&gt;0,'Data Entry'!E54,'Data Entry'!F54)</f>
        <v>0</v>
      </c>
      <c r="D54" s="19">
        <f>'Data Entry'!D54</f>
        <v>0</v>
      </c>
      <c r="E54" s="25" t="e">
        <f>'Intermediate Calculations'!G54</f>
        <v>#DIV/0!</v>
      </c>
      <c r="F54" s="25" t="e">
        <f>'Intermediate Calculations'!H54</f>
        <v>#DIV/0!</v>
      </c>
      <c r="G54" s="20">
        <f>IF('Data Entry'!I54&gt;0,'Data Entry'!I54,'Data Entry'!H54+9)</f>
        <v>9</v>
      </c>
      <c r="H54" s="20">
        <f>IF(AND('Data Entry'!M54="y",'Data Entry'!N54&gt;0.29),1,0)</f>
        <v>0</v>
      </c>
      <c r="I54" s="20">
        <f>IF('Data Entry'!G54="Y",1,0)</f>
        <v>0</v>
      </c>
      <c r="J54" s="20">
        <f>'Intermediate Calculations'!J54+'Intermediate Calculations'!L54+'Intermediate Calculations'!M54</f>
        <v>0</v>
      </c>
      <c r="K54" s="26" t="e">
        <f>3.67-(0.966*B54)-(0.125*(C54-1))-(0.152*(D54-1))+(0.002*E54)+(0.0004*F54)+(0.035*G54)+(0.506*H54)-(0.264*I54)+J54+(0.4*'Intermediate Calculations'!O54)</f>
        <v>#DIV/0!</v>
      </c>
      <c r="L54" s="20" t="e">
        <f t="shared" si="0"/>
        <v>#DIV/0!</v>
      </c>
      <c r="M54" s="18" t="e">
        <f t="shared" si="1"/>
        <v>#DIV/0!</v>
      </c>
      <c r="N54" s="19">
        <f>1.7435+(0.4669*I54)-(0.2981*'Intermediate Calculations'!O54)-(0.8043*'Intermediate Calculations'!N54)+(0.2954*('BCI &amp; PEM Results'!C54-0.25))</f>
        <v>1.66965</v>
      </c>
      <c r="O54" s="46">
        <f>'Intermediate Calculations'!S54/(1+'Intermediate Calculations'!S54)</f>
        <v>0.9968377409247899</v>
      </c>
      <c r="P54" s="19">
        <f>((1.664+(0.4632*(N54+0.25*H54))+(0.9046*I54)-(2.5759*'Intermediate Calculations'!N54)+(0.4397*('BCI &amp; PEM Results'!C54-0.25))+(0.4304*('BCI &amp; PEM Results'!D54+C54-0.2))-(0.4198*'Intermediate Calculations'!Q54)+(0.02954*100*'Data Entry'!K54*'Intermediate Calculations'!E54))-(-5.7345+(0.5005*I54)-(0.9457*'Intermediate Calculations'!N54)+(0.3102*('BCI &amp; PEM Results'!C54-0.25))+(0.8054*('BCI &amp; PEM Results'!D54+'BCI &amp; PEM Results'!C54-0.2))-(0.9642*'Intermediate Calculations'!Q54)+(0.01469*'Intermediate Calculations'!E54*'Data Entry'!K54*100)))</f>
        <v>8.21450688</v>
      </c>
      <c r="Q54" s="48" t="e">
        <f t="shared" si="2"/>
        <v>#DIV/0!</v>
      </c>
    </row>
    <row r="55" spans="1:17" ht="12.75">
      <c r="A55" s="44">
        <f>'Data Entry'!A55</f>
        <v>0</v>
      </c>
      <c r="B55" s="24">
        <f>IF(OR('Data Entry'!E55&gt;2.9,'Data Entry'!F55&gt;2.9),1,0)</f>
        <v>0</v>
      </c>
      <c r="C55" s="19">
        <f>IF('Data Entry'!E55&gt;0,'Data Entry'!E55,'Data Entry'!F55)</f>
        <v>0</v>
      </c>
      <c r="D55" s="19">
        <f>'Data Entry'!D55</f>
        <v>0</v>
      </c>
      <c r="E55" s="25" t="e">
        <f>'Intermediate Calculations'!G55</f>
        <v>#DIV/0!</v>
      </c>
      <c r="F55" s="25" t="e">
        <f>'Intermediate Calculations'!H55</f>
        <v>#DIV/0!</v>
      </c>
      <c r="G55" s="20">
        <f>IF('Data Entry'!I55&gt;0,'Data Entry'!I55,'Data Entry'!H55+9)</f>
        <v>9</v>
      </c>
      <c r="H55" s="20">
        <f>IF(AND('Data Entry'!M55="y",'Data Entry'!N55&gt;0.29),1,0)</f>
        <v>0</v>
      </c>
      <c r="I55" s="20">
        <f>IF('Data Entry'!G55="Y",1,0)</f>
        <v>0</v>
      </c>
      <c r="J55" s="20">
        <f>'Intermediate Calculations'!J55+'Intermediate Calculations'!L55+'Intermediate Calculations'!M55</f>
        <v>0</v>
      </c>
      <c r="K55" s="26" t="e">
        <f>3.67-(0.966*B55)-(0.125*(C55-1))-(0.152*(D55-1))+(0.002*E55)+(0.0004*F55)+(0.035*G55)+(0.506*H55)-(0.264*I55)+J55+(0.4*'Intermediate Calculations'!O55)</f>
        <v>#DIV/0!</v>
      </c>
      <c r="L55" s="20" t="e">
        <f t="shared" si="0"/>
        <v>#DIV/0!</v>
      </c>
      <c r="M55" s="18" t="e">
        <f t="shared" si="1"/>
        <v>#DIV/0!</v>
      </c>
      <c r="N55" s="19">
        <f>1.7435+(0.4669*I55)-(0.2981*'Intermediate Calculations'!O55)-(0.8043*'Intermediate Calculations'!N55)+(0.2954*('BCI &amp; PEM Results'!C55-0.25))</f>
        <v>1.66965</v>
      </c>
      <c r="O55" s="46">
        <f>'Intermediate Calculations'!S55/(1+'Intermediate Calculations'!S55)</f>
        <v>0.9968377409247899</v>
      </c>
      <c r="P55" s="19">
        <f>((1.664+(0.4632*(N55+0.25*H55))+(0.9046*I55)-(2.5759*'Intermediate Calculations'!N55)+(0.4397*('BCI &amp; PEM Results'!C55-0.25))+(0.4304*('BCI &amp; PEM Results'!D55+C55-0.2))-(0.4198*'Intermediate Calculations'!Q55)+(0.02954*100*'Data Entry'!K55*'Intermediate Calculations'!E55))-(-5.7345+(0.5005*I55)-(0.9457*'Intermediate Calculations'!N55)+(0.3102*('BCI &amp; PEM Results'!C55-0.25))+(0.8054*('BCI &amp; PEM Results'!D55+'BCI &amp; PEM Results'!C55-0.2))-(0.9642*'Intermediate Calculations'!Q55)+(0.01469*'Intermediate Calculations'!E55*'Data Entry'!K55*100)))</f>
        <v>8.21450688</v>
      </c>
      <c r="Q55" s="48" t="e">
        <f t="shared" si="2"/>
        <v>#DIV/0!</v>
      </c>
    </row>
    <row r="56" spans="1:17" ht="12.75">
      <c r="A56" s="44">
        <f>'Data Entry'!A56</f>
        <v>0</v>
      </c>
      <c r="B56" s="24">
        <f>IF(OR('Data Entry'!E56&gt;2.9,'Data Entry'!F56&gt;2.9),1,0)</f>
        <v>0</v>
      </c>
      <c r="C56" s="19">
        <f>IF('Data Entry'!E56&gt;0,'Data Entry'!E56,'Data Entry'!F56)</f>
        <v>0</v>
      </c>
      <c r="D56" s="19">
        <f>'Data Entry'!D56</f>
        <v>0</v>
      </c>
      <c r="E56" s="25" t="e">
        <f>'Intermediate Calculations'!G56</f>
        <v>#DIV/0!</v>
      </c>
      <c r="F56" s="25" t="e">
        <f>'Intermediate Calculations'!H56</f>
        <v>#DIV/0!</v>
      </c>
      <c r="G56" s="20">
        <f>IF('Data Entry'!I56&gt;0,'Data Entry'!I56,'Data Entry'!H56+9)</f>
        <v>9</v>
      </c>
      <c r="H56" s="20">
        <f>IF(AND('Data Entry'!M56="y",'Data Entry'!N56&gt;0.29),1,0)</f>
        <v>0</v>
      </c>
      <c r="I56" s="20">
        <f>IF('Data Entry'!G56="Y",1,0)</f>
        <v>0</v>
      </c>
      <c r="J56" s="20">
        <f>'Intermediate Calculations'!J56+'Intermediate Calculations'!L56+'Intermediate Calculations'!M56</f>
        <v>0</v>
      </c>
      <c r="K56" s="26" t="e">
        <f>3.67-(0.966*B56)-(0.125*(C56-1))-(0.152*(D56-1))+(0.002*E56)+(0.0004*F56)+(0.035*G56)+(0.506*H56)-(0.264*I56)+J56+(0.4*'Intermediate Calculations'!O56)</f>
        <v>#DIV/0!</v>
      </c>
      <c r="L56" s="20" t="e">
        <f t="shared" si="0"/>
        <v>#DIV/0!</v>
      </c>
      <c r="M56" s="18" t="e">
        <f t="shared" si="1"/>
        <v>#DIV/0!</v>
      </c>
      <c r="N56" s="19">
        <f>1.7435+(0.4669*I56)-(0.2981*'Intermediate Calculations'!O56)-(0.8043*'Intermediate Calculations'!N56)+(0.2954*('BCI &amp; PEM Results'!C56-0.25))</f>
        <v>1.66965</v>
      </c>
      <c r="O56" s="46">
        <f>'Intermediate Calculations'!S56/(1+'Intermediate Calculations'!S56)</f>
        <v>0.9968377409247899</v>
      </c>
      <c r="P56" s="19">
        <f>((1.664+(0.4632*(N56+0.25*H56))+(0.9046*I56)-(2.5759*'Intermediate Calculations'!N56)+(0.4397*('BCI &amp; PEM Results'!C56-0.25))+(0.4304*('BCI &amp; PEM Results'!D56+C56-0.2))-(0.4198*'Intermediate Calculations'!Q56)+(0.02954*100*'Data Entry'!K56*'Intermediate Calculations'!E56))-(-5.7345+(0.5005*I56)-(0.9457*'Intermediate Calculations'!N56)+(0.3102*('BCI &amp; PEM Results'!C56-0.25))+(0.8054*('BCI &amp; PEM Results'!D56+'BCI &amp; PEM Results'!C56-0.2))-(0.9642*'Intermediate Calculations'!Q56)+(0.01469*'Intermediate Calculations'!E56*'Data Entry'!K56*100)))</f>
        <v>8.21450688</v>
      </c>
      <c r="Q56" s="48" t="e">
        <f t="shared" si="2"/>
        <v>#DIV/0!</v>
      </c>
    </row>
    <row r="57" spans="1:17" ht="12.75">
      <c r="A57" s="44">
        <f>'Data Entry'!A57</f>
        <v>0</v>
      </c>
      <c r="B57" s="24">
        <f>IF(OR('Data Entry'!E57&gt;2.9,'Data Entry'!F57&gt;2.9),1,0)</f>
        <v>0</v>
      </c>
      <c r="C57" s="19">
        <f>IF('Data Entry'!E57&gt;0,'Data Entry'!E57,'Data Entry'!F57)</f>
        <v>0</v>
      </c>
      <c r="D57" s="19">
        <f>'Data Entry'!D57</f>
        <v>0</v>
      </c>
      <c r="E57" s="25" t="e">
        <f>'Intermediate Calculations'!G57</f>
        <v>#DIV/0!</v>
      </c>
      <c r="F57" s="25" t="e">
        <f>'Intermediate Calculations'!H57</f>
        <v>#DIV/0!</v>
      </c>
      <c r="G57" s="20">
        <f>IF('Data Entry'!I57&gt;0,'Data Entry'!I57,'Data Entry'!H57+9)</f>
        <v>9</v>
      </c>
      <c r="H57" s="20">
        <f>IF(AND('Data Entry'!M57="y",'Data Entry'!N57&gt;0.29),1,0)</f>
        <v>0</v>
      </c>
      <c r="I57" s="20">
        <f>IF('Data Entry'!G57="Y",1,0)</f>
        <v>0</v>
      </c>
      <c r="J57" s="20">
        <f>'Intermediate Calculations'!J57+'Intermediate Calculations'!L57+'Intermediate Calculations'!M57</f>
        <v>0</v>
      </c>
      <c r="K57" s="26" t="e">
        <f>3.67-(0.966*B57)-(0.125*(C57-1))-(0.152*(D57-1))+(0.002*E57)+(0.0004*F57)+(0.035*G57)+(0.506*H57)-(0.264*I57)+J57+(0.4*'Intermediate Calculations'!O57)</f>
        <v>#DIV/0!</v>
      </c>
      <c r="L57" s="20" t="e">
        <f t="shared" si="0"/>
        <v>#DIV/0!</v>
      </c>
      <c r="M57" s="18" t="e">
        <f t="shared" si="1"/>
        <v>#DIV/0!</v>
      </c>
      <c r="N57" s="19">
        <f>1.7435+(0.4669*I57)-(0.2981*'Intermediate Calculations'!O57)-(0.8043*'Intermediate Calculations'!N57)+(0.2954*('BCI &amp; PEM Results'!C57-0.25))</f>
        <v>1.66965</v>
      </c>
      <c r="O57" s="46">
        <f>'Intermediate Calculations'!S57/(1+'Intermediate Calculations'!S57)</f>
        <v>0.9968377409247899</v>
      </c>
      <c r="P57" s="19">
        <f>((1.664+(0.4632*(N57+0.25*H57))+(0.9046*I57)-(2.5759*'Intermediate Calculations'!N57)+(0.4397*('BCI &amp; PEM Results'!C57-0.25))+(0.4304*('BCI &amp; PEM Results'!D57+C57-0.2))-(0.4198*'Intermediate Calculations'!Q57)+(0.02954*100*'Data Entry'!K57*'Intermediate Calculations'!E57))-(-5.7345+(0.5005*I57)-(0.9457*'Intermediate Calculations'!N57)+(0.3102*('BCI &amp; PEM Results'!C57-0.25))+(0.8054*('BCI &amp; PEM Results'!D57+'BCI &amp; PEM Results'!C57-0.2))-(0.9642*'Intermediate Calculations'!Q57)+(0.01469*'Intermediate Calculations'!E57*'Data Entry'!K57*100)))</f>
        <v>8.21450688</v>
      </c>
      <c r="Q57" s="48" t="e">
        <f t="shared" si="2"/>
        <v>#DIV/0!</v>
      </c>
    </row>
    <row r="58" spans="1:17" ht="12.75">
      <c r="A58" s="44">
        <f>'Data Entry'!A58</f>
        <v>0</v>
      </c>
      <c r="B58" s="24">
        <f>IF(OR('Data Entry'!E58&gt;2.9,'Data Entry'!F58&gt;2.9),1,0)</f>
        <v>0</v>
      </c>
      <c r="C58" s="19">
        <f>IF('Data Entry'!E58&gt;0,'Data Entry'!E58,'Data Entry'!F58)</f>
        <v>0</v>
      </c>
      <c r="D58" s="19">
        <f>'Data Entry'!D58</f>
        <v>0</v>
      </c>
      <c r="E58" s="25" t="e">
        <f>'Intermediate Calculations'!G58</f>
        <v>#DIV/0!</v>
      </c>
      <c r="F58" s="25" t="e">
        <f>'Intermediate Calculations'!H58</f>
        <v>#DIV/0!</v>
      </c>
      <c r="G58" s="20">
        <f>IF('Data Entry'!I58&gt;0,'Data Entry'!I58,'Data Entry'!H58+9)</f>
        <v>9</v>
      </c>
      <c r="H58" s="20">
        <f>IF(AND('Data Entry'!M58="y",'Data Entry'!N58&gt;0.29),1,0)</f>
        <v>0</v>
      </c>
      <c r="I58" s="20">
        <f>IF('Data Entry'!G58="Y",1,0)</f>
        <v>0</v>
      </c>
      <c r="J58" s="20">
        <f>'Intermediate Calculations'!J58+'Intermediate Calculations'!L58+'Intermediate Calculations'!M58</f>
        <v>0</v>
      </c>
      <c r="K58" s="26" t="e">
        <f>3.67-(0.966*B58)-(0.125*(C58-1))-(0.152*(D58-1))+(0.002*E58)+(0.0004*F58)+(0.035*G58)+(0.506*H58)-(0.264*I58)+J58+(0.4*'Intermediate Calculations'!O58)</f>
        <v>#DIV/0!</v>
      </c>
      <c r="L58" s="20" t="e">
        <f t="shared" si="0"/>
        <v>#DIV/0!</v>
      </c>
      <c r="M58" s="18" t="e">
        <f t="shared" si="1"/>
        <v>#DIV/0!</v>
      </c>
      <c r="N58" s="19">
        <f>1.7435+(0.4669*I58)-(0.2981*'Intermediate Calculations'!O58)-(0.8043*'Intermediate Calculations'!N58)+(0.2954*('BCI &amp; PEM Results'!C58-0.25))</f>
        <v>1.66965</v>
      </c>
      <c r="O58" s="46">
        <f>'Intermediate Calculations'!S58/(1+'Intermediate Calculations'!S58)</f>
        <v>0.9968377409247899</v>
      </c>
      <c r="P58" s="19">
        <f>((1.664+(0.4632*(N58+0.25*H58))+(0.9046*I58)-(2.5759*'Intermediate Calculations'!N58)+(0.4397*('BCI &amp; PEM Results'!C58-0.25))+(0.4304*('BCI &amp; PEM Results'!D58+C58-0.2))-(0.4198*'Intermediate Calculations'!Q58)+(0.02954*100*'Data Entry'!K58*'Intermediate Calculations'!E58))-(-5.7345+(0.5005*I58)-(0.9457*'Intermediate Calculations'!N58)+(0.3102*('BCI &amp; PEM Results'!C58-0.25))+(0.8054*('BCI &amp; PEM Results'!D58+'BCI &amp; PEM Results'!C58-0.2))-(0.9642*'Intermediate Calculations'!Q58)+(0.01469*'Intermediate Calculations'!E58*'Data Entry'!K58*100)))</f>
        <v>8.21450688</v>
      </c>
      <c r="Q58" s="48" t="e">
        <f t="shared" si="2"/>
        <v>#DIV/0!</v>
      </c>
    </row>
    <row r="59" spans="1:17" ht="12.75">
      <c r="A59" s="44">
        <f>'Data Entry'!A59</f>
        <v>0</v>
      </c>
      <c r="B59" s="24">
        <f>IF(OR('Data Entry'!E59&gt;2.9,'Data Entry'!F59&gt;2.9),1,0)</f>
        <v>0</v>
      </c>
      <c r="C59" s="19">
        <f>IF('Data Entry'!E59&gt;0,'Data Entry'!E59,'Data Entry'!F59)</f>
        <v>0</v>
      </c>
      <c r="D59" s="19">
        <f>'Data Entry'!D59</f>
        <v>0</v>
      </c>
      <c r="E59" s="25" t="e">
        <f>'Intermediate Calculations'!G59</f>
        <v>#DIV/0!</v>
      </c>
      <c r="F59" s="25" t="e">
        <f>'Intermediate Calculations'!H59</f>
        <v>#DIV/0!</v>
      </c>
      <c r="G59" s="20">
        <f>IF('Data Entry'!I59&gt;0,'Data Entry'!I59,'Data Entry'!H59+9)</f>
        <v>9</v>
      </c>
      <c r="H59" s="20">
        <f>IF(AND('Data Entry'!M59="y",'Data Entry'!N59&gt;0.29),1,0)</f>
        <v>0</v>
      </c>
      <c r="I59" s="20">
        <f>IF('Data Entry'!G59="Y",1,0)</f>
        <v>0</v>
      </c>
      <c r="J59" s="20">
        <f>'Intermediate Calculations'!J59+'Intermediate Calculations'!L59+'Intermediate Calculations'!M59</f>
        <v>0</v>
      </c>
      <c r="K59" s="26" t="e">
        <f>3.67-(0.966*B59)-(0.125*(C59-1))-(0.152*(D59-1))+(0.002*E59)+(0.0004*F59)+(0.035*G59)+(0.506*H59)-(0.264*I59)+J59+(0.4*'Intermediate Calculations'!O59)</f>
        <v>#DIV/0!</v>
      </c>
      <c r="L59" s="20" t="e">
        <f t="shared" si="0"/>
        <v>#DIV/0!</v>
      </c>
      <c r="M59" s="18" t="e">
        <f t="shared" si="1"/>
        <v>#DIV/0!</v>
      </c>
      <c r="N59" s="19">
        <f>1.7435+(0.4669*I59)-(0.2981*'Intermediate Calculations'!O59)-(0.8043*'Intermediate Calculations'!N59)+(0.2954*('BCI &amp; PEM Results'!C59-0.25))</f>
        <v>1.66965</v>
      </c>
      <c r="O59" s="46">
        <f>'Intermediate Calculations'!S59/(1+'Intermediate Calculations'!S59)</f>
        <v>0.9968377409247899</v>
      </c>
      <c r="P59" s="19">
        <f>((1.664+(0.4632*(N59+0.25*H59))+(0.9046*I59)-(2.5759*'Intermediate Calculations'!N59)+(0.4397*('BCI &amp; PEM Results'!C59-0.25))+(0.4304*('BCI &amp; PEM Results'!D59+C59-0.2))-(0.4198*'Intermediate Calculations'!Q59)+(0.02954*100*'Data Entry'!K59*'Intermediate Calculations'!E59))-(-5.7345+(0.5005*I59)-(0.9457*'Intermediate Calculations'!N59)+(0.3102*('BCI &amp; PEM Results'!C59-0.25))+(0.8054*('BCI &amp; PEM Results'!D59+'BCI &amp; PEM Results'!C59-0.2))-(0.9642*'Intermediate Calculations'!Q59)+(0.01469*'Intermediate Calculations'!E59*'Data Entry'!K59*100)))</f>
        <v>8.21450688</v>
      </c>
      <c r="Q59" s="48" t="e">
        <f t="shared" si="2"/>
        <v>#DIV/0!</v>
      </c>
    </row>
    <row r="60" spans="1:17" ht="12.75">
      <c r="A60" s="44">
        <f>'Data Entry'!A60</f>
        <v>0</v>
      </c>
      <c r="B60" s="24">
        <f>IF(OR('Data Entry'!E60&gt;2.9,'Data Entry'!F60&gt;2.9),1,0)</f>
        <v>0</v>
      </c>
      <c r="C60" s="19">
        <f>IF('Data Entry'!E60&gt;0,'Data Entry'!E60,'Data Entry'!F60)</f>
        <v>0</v>
      </c>
      <c r="D60" s="19">
        <f>'Data Entry'!D60</f>
        <v>0</v>
      </c>
      <c r="E60" s="25" t="e">
        <f>'Intermediate Calculations'!G60</f>
        <v>#DIV/0!</v>
      </c>
      <c r="F60" s="25" t="e">
        <f>'Intermediate Calculations'!H60</f>
        <v>#DIV/0!</v>
      </c>
      <c r="G60" s="20">
        <f>IF('Data Entry'!I60&gt;0,'Data Entry'!I60,'Data Entry'!H60+9)</f>
        <v>9</v>
      </c>
      <c r="H60" s="20">
        <f>IF(AND('Data Entry'!M60="y",'Data Entry'!N60&gt;0.29),1,0)</f>
        <v>0</v>
      </c>
      <c r="I60" s="20">
        <f>IF('Data Entry'!G60="Y",1,0)</f>
        <v>0</v>
      </c>
      <c r="J60" s="20">
        <f>'Intermediate Calculations'!J60+'Intermediate Calculations'!L60+'Intermediate Calculations'!M60</f>
        <v>0</v>
      </c>
      <c r="K60" s="26" t="e">
        <f>3.67-(0.966*B60)-(0.125*(C60-1))-(0.152*(D60-1))+(0.002*E60)+(0.0004*F60)+(0.035*G60)+(0.506*H60)-(0.264*I60)+J60+(0.4*'Intermediate Calculations'!O60)</f>
        <v>#DIV/0!</v>
      </c>
      <c r="L60" s="20" t="e">
        <f t="shared" si="0"/>
        <v>#DIV/0!</v>
      </c>
      <c r="M60" s="18" t="e">
        <f t="shared" si="1"/>
        <v>#DIV/0!</v>
      </c>
      <c r="N60" s="19">
        <f>1.7435+(0.4669*I60)-(0.2981*'Intermediate Calculations'!O60)-(0.8043*'Intermediate Calculations'!N60)+(0.2954*('BCI &amp; PEM Results'!C60-0.25))</f>
        <v>1.66965</v>
      </c>
      <c r="O60" s="46">
        <f>'Intermediate Calculations'!S60/(1+'Intermediate Calculations'!S60)</f>
        <v>0.9968377409247899</v>
      </c>
      <c r="P60" s="19">
        <f>((1.664+(0.4632*(N60+0.25*H60))+(0.9046*I60)-(2.5759*'Intermediate Calculations'!N60)+(0.4397*('BCI &amp; PEM Results'!C60-0.25))+(0.4304*('BCI &amp; PEM Results'!D60+C60-0.2))-(0.4198*'Intermediate Calculations'!Q60)+(0.02954*100*'Data Entry'!K60*'Intermediate Calculations'!E60))-(-5.7345+(0.5005*I60)-(0.9457*'Intermediate Calculations'!N60)+(0.3102*('BCI &amp; PEM Results'!C60-0.25))+(0.8054*('BCI &amp; PEM Results'!D60+'BCI &amp; PEM Results'!C60-0.2))-(0.9642*'Intermediate Calculations'!Q60)+(0.01469*'Intermediate Calculations'!E60*'Data Entry'!K60*100)))</f>
        <v>8.21450688</v>
      </c>
      <c r="Q60" s="48" t="e">
        <f t="shared" si="2"/>
        <v>#DIV/0!</v>
      </c>
    </row>
    <row r="61" spans="1:17" ht="12.75">
      <c r="A61" s="44">
        <f>'Data Entry'!A61</f>
        <v>0</v>
      </c>
      <c r="B61" s="24">
        <f>IF(OR('Data Entry'!E61&gt;2.9,'Data Entry'!F61&gt;2.9),1,0)</f>
        <v>0</v>
      </c>
      <c r="C61" s="19">
        <f>IF('Data Entry'!E61&gt;0,'Data Entry'!E61,'Data Entry'!F61)</f>
        <v>0</v>
      </c>
      <c r="D61" s="19">
        <f>'Data Entry'!D61</f>
        <v>0</v>
      </c>
      <c r="E61" s="25" t="e">
        <f>'Intermediate Calculations'!G61</f>
        <v>#DIV/0!</v>
      </c>
      <c r="F61" s="25" t="e">
        <f>'Intermediate Calculations'!H61</f>
        <v>#DIV/0!</v>
      </c>
      <c r="G61" s="20">
        <f>IF('Data Entry'!I61&gt;0,'Data Entry'!I61,'Data Entry'!H61+9)</f>
        <v>9</v>
      </c>
      <c r="H61" s="20">
        <f>IF(AND('Data Entry'!M61="y",'Data Entry'!N61&gt;0.29),1,0)</f>
        <v>0</v>
      </c>
      <c r="I61" s="20">
        <f>IF('Data Entry'!G61="Y",1,0)</f>
        <v>0</v>
      </c>
      <c r="J61" s="20">
        <f>'Intermediate Calculations'!J61+'Intermediate Calculations'!L61+'Intermediate Calculations'!M61</f>
        <v>0</v>
      </c>
      <c r="K61" s="26" t="e">
        <f>3.67-(0.966*B61)-(0.125*(C61-1))-(0.152*(D61-1))+(0.002*E61)+(0.0004*F61)+(0.035*G61)+(0.506*H61)-(0.264*I61)+J61+(0.4*'Intermediate Calculations'!O61)</f>
        <v>#DIV/0!</v>
      </c>
      <c r="L61" s="20" t="e">
        <f t="shared" si="0"/>
        <v>#DIV/0!</v>
      </c>
      <c r="M61" s="18" t="e">
        <f t="shared" si="1"/>
        <v>#DIV/0!</v>
      </c>
      <c r="N61" s="19">
        <f>1.7435+(0.4669*I61)-(0.2981*'Intermediate Calculations'!O61)-(0.8043*'Intermediate Calculations'!N61)+(0.2954*('BCI &amp; PEM Results'!C61-0.25))</f>
        <v>1.66965</v>
      </c>
      <c r="O61" s="46">
        <f>'Intermediate Calculations'!S61/(1+'Intermediate Calculations'!S61)</f>
        <v>0.9968377409247899</v>
      </c>
      <c r="P61" s="19">
        <f>((1.664+(0.4632*(N61+0.25*H61))+(0.9046*I61)-(2.5759*'Intermediate Calculations'!N61)+(0.4397*('BCI &amp; PEM Results'!C61-0.25))+(0.4304*('BCI &amp; PEM Results'!D61+C61-0.2))-(0.4198*'Intermediate Calculations'!Q61)+(0.02954*100*'Data Entry'!K61*'Intermediate Calculations'!E61))-(-5.7345+(0.5005*I61)-(0.9457*'Intermediate Calculations'!N61)+(0.3102*('BCI &amp; PEM Results'!C61-0.25))+(0.8054*('BCI &amp; PEM Results'!D61+'BCI &amp; PEM Results'!C61-0.2))-(0.9642*'Intermediate Calculations'!Q61)+(0.01469*'Intermediate Calculations'!E61*'Data Entry'!K61*100)))</f>
        <v>8.21450688</v>
      </c>
      <c r="Q61" s="48" t="e">
        <f t="shared" si="2"/>
        <v>#DIV/0!</v>
      </c>
    </row>
    <row r="62" spans="1:17" ht="12.75">
      <c r="A62" s="44">
        <f>'Data Entry'!A62</f>
        <v>0</v>
      </c>
      <c r="B62" s="24">
        <f>IF(OR('Data Entry'!E62&gt;2.9,'Data Entry'!F62&gt;2.9),1,0)</f>
        <v>0</v>
      </c>
      <c r="C62" s="19">
        <f>IF('Data Entry'!E62&gt;0,'Data Entry'!E62,'Data Entry'!F62)</f>
        <v>0</v>
      </c>
      <c r="D62" s="19">
        <f>'Data Entry'!D62</f>
        <v>0</v>
      </c>
      <c r="E62" s="25" t="e">
        <f>'Intermediate Calculations'!G62</f>
        <v>#DIV/0!</v>
      </c>
      <c r="F62" s="25" t="e">
        <f>'Intermediate Calculations'!H62</f>
        <v>#DIV/0!</v>
      </c>
      <c r="G62" s="20">
        <f>IF('Data Entry'!I62&gt;0,'Data Entry'!I62,'Data Entry'!H62+9)</f>
        <v>9</v>
      </c>
      <c r="H62" s="20">
        <f>IF(AND('Data Entry'!M62="y",'Data Entry'!N62&gt;0.29),1,0)</f>
        <v>0</v>
      </c>
      <c r="I62" s="20">
        <f>IF('Data Entry'!G62="Y",1,0)</f>
        <v>0</v>
      </c>
      <c r="J62" s="20">
        <f>'Intermediate Calculations'!J62+'Intermediate Calculations'!L62+'Intermediate Calculations'!M62</f>
        <v>0</v>
      </c>
      <c r="K62" s="26" t="e">
        <f>3.67-(0.966*B62)-(0.125*(C62-1))-(0.152*(D62-1))+(0.002*E62)+(0.0004*F62)+(0.035*G62)+(0.506*H62)-(0.264*I62)+J62+(0.4*'Intermediate Calculations'!O62)</f>
        <v>#DIV/0!</v>
      </c>
      <c r="L62" s="20" t="e">
        <f t="shared" si="0"/>
        <v>#DIV/0!</v>
      </c>
      <c r="M62" s="18" t="e">
        <f t="shared" si="1"/>
        <v>#DIV/0!</v>
      </c>
      <c r="N62" s="19">
        <f>1.7435+(0.4669*I62)-(0.2981*'Intermediate Calculations'!O62)-(0.8043*'Intermediate Calculations'!N62)+(0.2954*('BCI &amp; PEM Results'!C62-0.25))</f>
        <v>1.66965</v>
      </c>
      <c r="O62" s="46">
        <f>'Intermediate Calculations'!S62/(1+'Intermediate Calculations'!S62)</f>
        <v>0.9968377409247899</v>
      </c>
      <c r="P62" s="19">
        <f>((1.664+(0.4632*(N62+0.25*H62))+(0.9046*I62)-(2.5759*'Intermediate Calculations'!N62)+(0.4397*('BCI &amp; PEM Results'!C62-0.25))+(0.4304*('BCI &amp; PEM Results'!D62+C62-0.2))-(0.4198*'Intermediate Calculations'!Q62)+(0.02954*100*'Data Entry'!K62*'Intermediate Calculations'!E62))-(-5.7345+(0.5005*I62)-(0.9457*'Intermediate Calculations'!N62)+(0.3102*('BCI &amp; PEM Results'!C62-0.25))+(0.8054*('BCI &amp; PEM Results'!D62+'BCI &amp; PEM Results'!C62-0.2))-(0.9642*'Intermediate Calculations'!Q62)+(0.01469*'Intermediate Calculations'!E62*'Data Entry'!K62*100)))</f>
        <v>8.21450688</v>
      </c>
      <c r="Q62" s="48" t="e">
        <f t="shared" si="2"/>
        <v>#DIV/0!</v>
      </c>
    </row>
    <row r="63" spans="1:17" ht="12.75">
      <c r="A63" s="44">
        <f>'Data Entry'!A63</f>
        <v>0</v>
      </c>
      <c r="B63" s="24">
        <f>IF(OR('Data Entry'!E63&gt;2.9,'Data Entry'!F63&gt;2.9),1,0)</f>
        <v>0</v>
      </c>
      <c r="C63" s="19">
        <f>IF('Data Entry'!E63&gt;0,'Data Entry'!E63,'Data Entry'!F63)</f>
        <v>0</v>
      </c>
      <c r="D63" s="19">
        <f>'Data Entry'!D63</f>
        <v>0</v>
      </c>
      <c r="E63" s="25" t="e">
        <f>'Intermediate Calculations'!G63</f>
        <v>#DIV/0!</v>
      </c>
      <c r="F63" s="25" t="e">
        <f>'Intermediate Calculations'!H63</f>
        <v>#DIV/0!</v>
      </c>
      <c r="G63" s="20">
        <f>IF('Data Entry'!I63&gt;0,'Data Entry'!I63,'Data Entry'!H63+9)</f>
        <v>9</v>
      </c>
      <c r="H63" s="20">
        <f>IF(AND('Data Entry'!M63="y",'Data Entry'!N63&gt;0.29),1,0)</f>
        <v>0</v>
      </c>
      <c r="I63" s="20">
        <f>IF('Data Entry'!G63="Y",1,0)</f>
        <v>0</v>
      </c>
      <c r="J63" s="20">
        <f>'Intermediate Calculations'!J63+'Intermediate Calculations'!L63+'Intermediate Calculations'!M63</f>
        <v>0</v>
      </c>
      <c r="K63" s="26" t="e">
        <f>3.67-(0.966*B63)-(0.125*(C63-1))-(0.152*(D63-1))+(0.002*E63)+(0.0004*F63)+(0.035*G63)+(0.506*H63)-(0.264*I63)+J63+(0.4*'Intermediate Calculations'!O63)</f>
        <v>#DIV/0!</v>
      </c>
      <c r="L63" s="20" t="e">
        <f t="shared" si="0"/>
        <v>#DIV/0!</v>
      </c>
      <c r="M63" s="18" t="e">
        <f t="shared" si="1"/>
        <v>#DIV/0!</v>
      </c>
      <c r="N63" s="19">
        <f>1.7435+(0.4669*I63)-(0.2981*'Intermediate Calculations'!O63)-(0.8043*'Intermediate Calculations'!N63)+(0.2954*('BCI &amp; PEM Results'!C63-0.25))</f>
        <v>1.66965</v>
      </c>
      <c r="O63" s="46">
        <f>'Intermediate Calculations'!S63/(1+'Intermediate Calculations'!S63)</f>
        <v>0.9968377409247899</v>
      </c>
      <c r="P63" s="19">
        <f>((1.664+(0.4632*(N63+0.25*H63))+(0.9046*I63)-(2.5759*'Intermediate Calculations'!N63)+(0.4397*('BCI &amp; PEM Results'!C63-0.25))+(0.4304*('BCI &amp; PEM Results'!D63+C63-0.2))-(0.4198*'Intermediate Calculations'!Q63)+(0.02954*100*'Data Entry'!K63*'Intermediate Calculations'!E63))-(-5.7345+(0.5005*I63)-(0.9457*'Intermediate Calculations'!N63)+(0.3102*('BCI &amp; PEM Results'!C63-0.25))+(0.8054*('BCI &amp; PEM Results'!D63+'BCI &amp; PEM Results'!C63-0.2))-(0.9642*'Intermediate Calculations'!Q63)+(0.01469*'Intermediate Calculations'!E63*'Data Entry'!K63*100)))</f>
        <v>8.21450688</v>
      </c>
      <c r="Q63" s="48" t="e">
        <f t="shared" si="2"/>
        <v>#DIV/0!</v>
      </c>
    </row>
    <row r="64" spans="1:17" ht="12.75">
      <c r="A64" s="44">
        <f>'Data Entry'!A64</f>
        <v>0</v>
      </c>
      <c r="B64" s="24">
        <f>IF(OR('Data Entry'!E64&gt;2.9,'Data Entry'!F64&gt;2.9),1,0)</f>
        <v>0</v>
      </c>
      <c r="C64" s="19">
        <f>IF('Data Entry'!E64&gt;0,'Data Entry'!E64,'Data Entry'!F64)</f>
        <v>0</v>
      </c>
      <c r="D64" s="19">
        <f>'Data Entry'!D64</f>
        <v>0</v>
      </c>
      <c r="E64" s="25" t="e">
        <f>'Intermediate Calculations'!G64</f>
        <v>#DIV/0!</v>
      </c>
      <c r="F64" s="25" t="e">
        <f>'Intermediate Calculations'!H64</f>
        <v>#DIV/0!</v>
      </c>
      <c r="G64" s="20">
        <f>IF('Data Entry'!I64&gt;0,'Data Entry'!I64,'Data Entry'!H64+9)</f>
        <v>9</v>
      </c>
      <c r="H64" s="20">
        <f>IF(AND('Data Entry'!M64="y",'Data Entry'!N64&gt;0.29),1,0)</f>
        <v>0</v>
      </c>
      <c r="I64" s="20">
        <f>IF('Data Entry'!G64="Y",1,0)</f>
        <v>0</v>
      </c>
      <c r="J64" s="20">
        <f>'Intermediate Calculations'!J64+'Intermediate Calculations'!L64+'Intermediate Calculations'!M64</f>
        <v>0</v>
      </c>
      <c r="K64" s="26" t="e">
        <f>3.67-(0.966*B64)-(0.125*(C64-1))-(0.152*(D64-1))+(0.002*E64)+(0.0004*F64)+(0.035*G64)+(0.506*H64)-(0.264*I64)+J64+(0.4*'Intermediate Calculations'!O64)</f>
        <v>#DIV/0!</v>
      </c>
      <c r="L64" s="20" t="e">
        <f t="shared" si="0"/>
        <v>#DIV/0!</v>
      </c>
      <c r="M64" s="18" t="e">
        <f t="shared" si="1"/>
        <v>#DIV/0!</v>
      </c>
      <c r="N64" s="19">
        <f>1.7435+(0.4669*I64)-(0.2981*'Intermediate Calculations'!O64)-(0.8043*'Intermediate Calculations'!N64)+(0.2954*('BCI &amp; PEM Results'!C64-0.25))</f>
        <v>1.66965</v>
      </c>
      <c r="O64" s="46">
        <f>'Intermediate Calculations'!S64/(1+'Intermediate Calculations'!S64)</f>
        <v>0.9968377409247899</v>
      </c>
      <c r="P64" s="19">
        <f>((1.664+(0.4632*(N64+0.25*H64))+(0.9046*I64)-(2.5759*'Intermediate Calculations'!N64)+(0.4397*('BCI &amp; PEM Results'!C64-0.25))+(0.4304*('BCI &amp; PEM Results'!D64+C64-0.2))-(0.4198*'Intermediate Calculations'!Q64)+(0.02954*100*'Data Entry'!K64*'Intermediate Calculations'!E64))-(-5.7345+(0.5005*I64)-(0.9457*'Intermediate Calculations'!N64)+(0.3102*('BCI &amp; PEM Results'!C64-0.25))+(0.8054*('BCI &amp; PEM Results'!D64+'BCI &amp; PEM Results'!C64-0.2))-(0.9642*'Intermediate Calculations'!Q64)+(0.01469*'Intermediate Calculations'!E64*'Data Entry'!K64*100)))</f>
        <v>8.21450688</v>
      </c>
      <c r="Q64" s="48" t="e">
        <f t="shared" si="2"/>
        <v>#DIV/0!</v>
      </c>
    </row>
    <row r="65" spans="1:17" ht="12.75">
      <c r="A65" s="44">
        <f>'Data Entry'!A65</f>
        <v>0</v>
      </c>
      <c r="B65" s="24">
        <f>IF(OR('Data Entry'!E65&gt;2.9,'Data Entry'!F65&gt;2.9),1,0)</f>
        <v>0</v>
      </c>
      <c r="C65" s="19">
        <f>IF('Data Entry'!E65&gt;0,'Data Entry'!E65,'Data Entry'!F65)</f>
        <v>0</v>
      </c>
      <c r="D65" s="19">
        <f>'Data Entry'!D65</f>
        <v>0</v>
      </c>
      <c r="E65" s="25" t="e">
        <f>'Intermediate Calculations'!G65</f>
        <v>#DIV/0!</v>
      </c>
      <c r="F65" s="25" t="e">
        <f>'Intermediate Calculations'!H65</f>
        <v>#DIV/0!</v>
      </c>
      <c r="G65" s="20">
        <f>IF('Data Entry'!I65&gt;0,'Data Entry'!I65,'Data Entry'!H65+9)</f>
        <v>9</v>
      </c>
      <c r="H65" s="20">
        <f>IF(AND('Data Entry'!M65="y",'Data Entry'!N65&gt;0.29),1,0)</f>
        <v>0</v>
      </c>
      <c r="I65" s="20">
        <f>IF('Data Entry'!G65="Y",1,0)</f>
        <v>0</v>
      </c>
      <c r="J65" s="20">
        <f>'Intermediate Calculations'!J65+'Intermediate Calculations'!L65+'Intermediate Calculations'!M65</f>
        <v>0</v>
      </c>
      <c r="K65" s="26" t="e">
        <f>3.67-(0.966*B65)-(0.125*(C65-1))-(0.152*(D65-1))+(0.002*E65)+(0.0004*F65)+(0.035*G65)+(0.506*H65)-(0.264*I65)+J65+(0.4*'Intermediate Calculations'!O65)</f>
        <v>#DIV/0!</v>
      </c>
      <c r="L65" s="20" t="e">
        <f t="shared" si="0"/>
        <v>#DIV/0!</v>
      </c>
      <c r="M65" s="18" t="e">
        <f t="shared" si="1"/>
        <v>#DIV/0!</v>
      </c>
      <c r="N65" s="19">
        <f>1.7435+(0.4669*I65)-(0.2981*'Intermediate Calculations'!O65)-(0.8043*'Intermediate Calculations'!N65)+(0.2954*('BCI &amp; PEM Results'!C65-0.25))</f>
        <v>1.66965</v>
      </c>
      <c r="O65" s="46">
        <f>'Intermediate Calculations'!S65/(1+'Intermediate Calculations'!S65)</f>
        <v>0.9968377409247899</v>
      </c>
      <c r="P65" s="19">
        <f>((1.664+(0.4632*(N65+0.25*H65))+(0.9046*I65)-(2.5759*'Intermediate Calculations'!N65)+(0.4397*('BCI &amp; PEM Results'!C65-0.25))+(0.4304*('BCI &amp; PEM Results'!D65+C65-0.2))-(0.4198*'Intermediate Calculations'!Q65)+(0.02954*100*'Data Entry'!K65*'Intermediate Calculations'!E65))-(-5.7345+(0.5005*I65)-(0.9457*'Intermediate Calculations'!N65)+(0.3102*('BCI &amp; PEM Results'!C65-0.25))+(0.8054*('BCI &amp; PEM Results'!D65+'BCI &amp; PEM Results'!C65-0.2))-(0.9642*'Intermediate Calculations'!Q65)+(0.01469*'Intermediate Calculations'!E65*'Data Entry'!K65*100)))</f>
        <v>8.21450688</v>
      </c>
      <c r="Q65" s="48" t="e">
        <f t="shared" si="2"/>
        <v>#DIV/0!</v>
      </c>
    </row>
    <row r="66" spans="1:17" ht="12.75">
      <c r="A66" s="44">
        <f>'Data Entry'!A66</f>
        <v>0</v>
      </c>
      <c r="B66" s="24">
        <f>IF(OR('Data Entry'!E66&gt;2.9,'Data Entry'!F66&gt;2.9),1,0)</f>
        <v>0</v>
      </c>
      <c r="C66" s="19">
        <f>IF('Data Entry'!E66&gt;0,'Data Entry'!E66,'Data Entry'!F66)</f>
        <v>0</v>
      </c>
      <c r="D66" s="19">
        <f>'Data Entry'!D66</f>
        <v>0</v>
      </c>
      <c r="E66" s="25" t="e">
        <f>'Intermediate Calculations'!G66</f>
        <v>#DIV/0!</v>
      </c>
      <c r="F66" s="25" t="e">
        <f>'Intermediate Calculations'!H66</f>
        <v>#DIV/0!</v>
      </c>
      <c r="G66" s="20">
        <f>IF('Data Entry'!I66&gt;0,'Data Entry'!I66,'Data Entry'!H66+9)</f>
        <v>9</v>
      </c>
      <c r="H66" s="20">
        <f>IF(AND('Data Entry'!M66="y",'Data Entry'!N66&gt;0.29),1,0)</f>
        <v>0</v>
      </c>
      <c r="I66" s="20">
        <f>IF('Data Entry'!G66="Y",1,0)</f>
        <v>0</v>
      </c>
      <c r="J66" s="20">
        <f>'Intermediate Calculations'!J66+'Intermediate Calculations'!L66+'Intermediate Calculations'!M66</f>
        <v>0</v>
      </c>
      <c r="K66" s="26" t="e">
        <f>3.67-(0.966*B66)-(0.125*(C66-1))-(0.152*(D66-1))+(0.002*E66)+(0.0004*F66)+(0.035*G66)+(0.506*H66)-(0.264*I66)+J66+(0.4*'Intermediate Calculations'!O66)</f>
        <v>#DIV/0!</v>
      </c>
      <c r="L66" s="20" t="e">
        <f t="shared" si="0"/>
        <v>#DIV/0!</v>
      </c>
      <c r="M66" s="18" t="e">
        <f t="shared" si="1"/>
        <v>#DIV/0!</v>
      </c>
      <c r="N66" s="19">
        <f>1.7435+(0.4669*I66)-(0.2981*'Intermediate Calculations'!O66)-(0.8043*'Intermediate Calculations'!N66)+(0.2954*('BCI &amp; PEM Results'!C66-0.25))</f>
        <v>1.66965</v>
      </c>
      <c r="O66" s="46">
        <f>'Intermediate Calculations'!S66/(1+'Intermediate Calculations'!S66)</f>
        <v>0.9968377409247899</v>
      </c>
      <c r="P66" s="19">
        <f>((1.664+(0.4632*(N66+0.25*H66))+(0.9046*I66)-(2.5759*'Intermediate Calculations'!N66)+(0.4397*('BCI &amp; PEM Results'!C66-0.25))+(0.4304*('BCI &amp; PEM Results'!D66+C66-0.2))-(0.4198*'Intermediate Calculations'!Q66)+(0.02954*100*'Data Entry'!K66*'Intermediate Calculations'!E66))-(-5.7345+(0.5005*I66)-(0.9457*'Intermediate Calculations'!N66)+(0.3102*('BCI &amp; PEM Results'!C66-0.25))+(0.8054*('BCI &amp; PEM Results'!D66+'BCI &amp; PEM Results'!C66-0.2))-(0.9642*'Intermediate Calculations'!Q66)+(0.01469*'Intermediate Calculations'!E66*'Data Entry'!K66*100)))</f>
        <v>8.21450688</v>
      </c>
      <c r="Q66" s="48" t="e">
        <f t="shared" si="2"/>
        <v>#DIV/0!</v>
      </c>
    </row>
    <row r="67" spans="1:17" ht="12.75">
      <c r="A67" s="44">
        <f>'Data Entry'!A67</f>
        <v>0</v>
      </c>
      <c r="B67" s="24">
        <f>IF(OR('Data Entry'!E67&gt;2.9,'Data Entry'!F67&gt;2.9),1,0)</f>
        <v>0</v>
      </c>
      <c r="C67" s="19">
        <f>IF('Data Entry'!E67&gt;0,'Data Entry'!E67,'Data Entry'!F67)</f>
        <v>0</v>
      </c>
      <c r="D67" s="19">
        <f>'Data Entry'!D67</f>
        <v>0</v>
      </c>
      <c r="E67" s="25" t="e">
        <f>'Intermediate Calculations'!G67</f>
        <v>#DIV/0!</v>
      </c>
      <c r="F67" s="25" t="e">
        <f>'Intermediate Calculations'!H67</f>
        <v>#DIV/0!</v>
      </c>
      <c r="G67" s="20">
        <f>IF('Data Entry'!I67&gt;0,'Data Entry'!I67,'Data Entry'!H67+9)</f>
        <v>9</v>
      </c>
      <c r="H67" s="20">
        <f>IF(AND('Data Entry'!M67="y",'Data Entry'!N67&gt;0.29),1,0)</f>
        <v>0</v>
      </c>
      <c r="I67" s="20">
        <f>IF('Data Entry'!G67="Y",1,0)</f>
        <v>0</v>
      </c>
      <c r="J67" s="20">
        <f>'Intermediate Calculations'!J67+'Intermediate Calculations'!L67+'Intermediate Calculations'!M67</f>
        <v>0</v>
      </c>
      <c r="K67" s="26" t="e">
        <f>3.67-(0.966*B67)-(0.125*(C67-1))-(0.152*(D67-1))+(0.002*E67)+(0.0004*F67)+(0.035*G67)+(0.506*H67)-(0.264*I67)+J67+(0.4*'Intermediate Calculations'!O67)</f>
        <v>#DIV/0!</v>
      </c>
      <c r="L67" s="20" t="e">
        <f t="shared" si="0"/>
        <v>#DIV/0!</v>
      </c>
      <c r="M67" s="18" t="e">
        <f t="shared" si="1"/>
        <v>#DIV/0!</v>
      </c>
      <c r="N67" s="19">
        <f>1.7435+(0.4669*I67)-(0.2981*'Intermediate Calculations'!O67)-(0.8043*'Intermediate Calculations'!N67)+(0.2954*('BCI &amp; PEM Results'!C67-0.25))</f>
        <v>1.66965</v>
      </c>
      <c r="O67" s="46">
        <f>'Intermediate Calculations'!S67/(1+'Intermediate Calculations'!S67)</f>
        <v>0.9968377409247899</v>
      </c>
      <c r="P67" s="19">
        <f>((1.664+(0.4632*(N67+0.25*H67))+(0.9046*I67)-(2.5759*'Intermediate Calculations'!N67)+(0.4397*('BCI &amp; PEM Results'!C67-0.25))+(0.4304*('BCI &amp; PEM Results'!D67+C67-0.2))-(0.4198*'Intermediate Calculations'!Q67)+(0.02954*100*'Data Entry'!K67*'Intermediate Calculations'!E67))-(-5.7345+(0.5005*I67)-(0.9457*'Intermediate Calculations'!N67)+(0.3102*('BCI &amp; PEM Results'!C67-0.25))+(0.8054*('BCI &amp; PEM Results'!D67+'BCI &amp; PEM Results'!C67-0.2))-(0.9642*'Intermediate Calculations'!Q67)+(0.01469*'Intermediate Calculations'!E67*'Data Entry'!K67*100)))</f>
        <v>8.21450688</v>
      </c>
      <c r="Q67" s="48" t="e">
        <f t="shared" si="2"/>
        <v>#DIV/0!</v>
      </c>
    </row>
    <row r="68" spans="1:17" ht="12.75">
      <c r="A68" s="44">
        <f>'Data Entry'!A68</f>
        <v>0</v>
      </c>
      <c r="B68" s="24">
        <f>IF(OR('Data Entry'!E68&gt;2.9,'Data Entry'!F68&gt;2.9),1,0)</f>
        <v>0</v>
      </c>
      <c r="C68" s="19">
        <f>IF('Data Entry'!E68&gt;0,'Data Entry'!E68,'Data Entry'!F68)</f>
        <v>0</v>
      </c>
      <c r="D68" s="19">
        <f>'Data Entry'!D68</f>
        <v>0</v>
      </c>
      <c r="E68" s="25" t="e">
        <f>'Intermediate Calculations'!G68</f>
        <v>#DIV/0!</v>
      </c>
      <c r="F68" s="25" t="e">
        <f>'Intermediate Calculations'!H68</f>
        <v>#DIV/0!</v>
      </c>
      <c r="G68" s="20">
        <f>IF('Data Entry'!I68&gt;0,'Data Entry'!I68,'Data Entry'!H68+9)</f>
        <v>9</v>
      </c>
      <c r="H68" s="20">
        <f>IF(AND('Data Entry'!M68="y",'Data Entry'!N68&gt;0.29),1,0)</f>
        <v>0</v>
      </c>
      <c r="I68" s="20">
        <f>IF('Data Entry'!G68="Y",1,0)</f>
        <v>0</v>
      </c>
      <c r="J68" s="20">
        <f>'Intermediate Calculations'!J68+'Intermediate Calculations'!L68+'Intermediate Calculations'!M68</f>
        <v>0</v>
      </c>
      <c r="K68" s="26" t="e">
        <f>3.67-(0.966*B68)-(0.125*(C68-1))-(0.152*(D68-1))+(0.002*E68)+(0.0004*F68)+(0.035*G68)+(0.506*H68)-(0.264*I68)+J68+(0.4*'Intermediate Calculations'!O68)</f>
        <v>#DIV/0!</v>
      </c>
      <c r="L68" s="20" t="e">
        <f aca="true" t="shared" si="3" ref="L68:L131">IF(K68&lt;1.51,"A",IF(K68&lt;2.31,"B",IF(K68&lt;3.41,"C",IF(K68&lt;4.41,"D",IF(K68&lt;5.31,"E","F")))))</f>
        <v>#DIV/0!</v>
      </c>
      <c r="M68" s="18" t="e">
        <f aca="true" t="shared" si="4" ref="M68:M131">IF(L68="A","Extremely High",IF(L68="B","Very High",IF(L68="C","Moderately High",IF(L68="D","Moderately Low",IF(L68="E","Very Low",IF(L68="F","Extremely Low","Unknown"))))))</f>
        <v>#DIV/0!</v>
      </c>
      <c r="N68" s="19">
        <f>1.7435+(0.4669*I68)-(0.2981*'Intermediate Calculations'!O68)-(0.8043*'Intermediate Calculations'!N68)+(0.2954*('BCI &amp; PEM Results'!C68-0.25))</f>
        <v>1.66965</v>
      </c>
      <c r="O68" s="46">
        <f>'Intermediate Calculations'!S68/(1+'Intermediate Calculations'!S68)</f>
        <v>0.9968377409247899</v>
      </c>
      <c r="P68" s="19">
        <f>((1.664+(0.4632*(N68+0.25*H68))+(0.9046*I68)-(2.5759*'Intermediate Calculations'!N68)+(0.4397*('BCI &amp; PEM Results'!C68-0.25))+(0.4304*('BCI &amp; PEM Results'!D68+C68-0.2))-(0.4198*'Intermediate Calculations'!Q68)+(0.02954*100*'Data Entry'!K68*'Intermediate Calculations'!E68))-(-5.7345+(0.5005*I68)-(0.9457*'Intermediate Calculations'!N68)+(0.3102*('BCI &amp; PEM Results'!C68-0.25))+(0.8054*('BCI &amp; PEM Results'!D68+'BCI &amp; PEM Results'!C68-0.2))-(0.9642*'Intermediate Calculations'!Q68)+(0.01469*'Intermediate Calculations'!E68*'Data Entry'!K68*100)))</f>
        <v>8.21450688</v>
      </c>
      <c r="Q68" s="48" t="e">
        <f t="shared" si="2"/>
        <v>#DIV/0!</v>
      </c>
    </row>
    <row r="69" spans="1:17" ht="12.75">
      <c r="A69" s="44">
        <f>'Data Entry'!A69</f>
        <v>0</v>
      </c>
      <c r="B69" s="24">
        <f>IF(OR('Data Entry'!E69&gt;2.9,'Data Entry'!F69&gt;2.9),1,0)</f>
        <v>0</v>
      </c>
      <c r="C69" s="19">
        <f>IF('Data Entry'!E69&gt;0,'Data Entry'!E69,'Data Entry'!F69)</f>
        <v>0</v>
      </c>
      <c r="D69" s="19">
        <f>'Data Entry'!D69</f>
        <v>0</v>
      </c>
      <c r="E69" s="25" t="e">
        <f>'Intermediate Calculations'!G69</f>
        <v>#DIV/0!</v>
      </c>
      <c r="F69" s="25" t="e">
        <f>'Intermediate Calculations'!H69</f>
        <v>#DIV/0!</v>
      </c>
      <c r="G69" s="20">
        <f>IF('Data Entry'!I69&gt;0,'Data Entry'!I69,'Data Entry'!H69+9)</f>
        <v>9</v>
      </c>
      <c r="H69" s="20">
        <f>IF(AND('Data Entry'!M69="y",'Data Entry'!N69&gt;0.29),1,0)</f>
        <v>0</v>
      </c>
      <c r="I69" s="20">
        <f>IF('Data Entry'!G69="Y",1,0)</f>
        <v>0</v>
      </c>
      <c r="J69" s="20">
        <f>'Intermediate Calculations'!J69+'Intermediate Calculations'!L69+'Intermediate Calculations'!M69</f>
        <v>0</v>
      </c>
      <c r="K69" s="26" t="e">
        <f>3.67-(0.966*B69)-(0.125*(C69-1))-(0.152*(D69-1))+(0.002*E69)+(0.0004*F69)+(0.035*G69)+(0.506*H69)-(0.264*I69)+J69+(0.4*'Intermediate Calculations'!O69)</f>
        <v>#DIV/0!</v>
      </c>
      <c r="L69" s="20" t="e">
        <f t="shared" si="3"/>
        <v>#DIV/0!</v>
      </c>
      <c r="M69" s="18" t="e">
        <f t="shared" si="4"/>
        <v>#DIV/0!</v>
      </c>
      <c r="N69" s="19">
        <f>1.7435+(0.4669*I69)-(0.2981*'Intermediate Calculations'!O69)-(0.8043*'Intermediate Calculations'!N69)+(0.2954*('BCI &amp; PEM Results'!C69-0.25))</f>
        <v>1.66965</v>
      </c>
      <c r="O69" s="46">
        <f>'Intermediate Calculations'!S69/(1+'Intermediate Calculations'!S69)</f>
        <v>0.9968377409247899</v>
      </c>
      <c r="P69" s="19">
        <f>((1.664+(0.4632*(N69+0.25*H69))+(0.9046*I69)-(2.5759*'Intermediate Calculations'!N69)+(0.4397*('BCI &amp; PEM Results'!C69-0.25))+(0.4304*('BCI &amp; PEM Results'!D69+C69-0.2))-(0.4198*'Intermediate Calculations'!Q69)+(0.02954*100*'Data Entry'!K69*'Intermediate Calculations'!E69))-(-5.7345+(0.5005*I69)-(0.9457*'Intermediate Calculations'!N69)+(0.3102*('BCI &amp; PEM Results'!C69-0.25))+(0.8054*('BCI &amp; PEM Results'!D69+'BCI &amp; PEM Results'!C69-0.2))-(0.9642*'Intermediate Calculations'!Q69)+(0.01469*'Intermediate Calculations'!E69*'Data Entry'!K69*100)))</f>
        <v>8.21450688</v>
      </c>
      <c r="Q69" s="48" t="e">
        <f aca="true" t="shared" si="5" ref="Q69:Q132">P69/(C69+D69)</f>
        <v>#DIV/0!</v>
      </c>
    </row>
    <row r="70" spans="1:17" ht="12.75">
      <c r="A70" s="44">
        <f>'Data Entry'!A70</f>
        <v>0</v>
      </c>
      <c r="B70" s="24">
        <f>IF(OR('Data Entry'!E70&gt;2.9,'Data Entry'!F70&gt;2.9),1,0)</f>
        <v>0</v>
      </c>
      <c r="C70" s="19">
        <f>IF('Data Entry'!E70&gt;0,'Data Entry'!E70,'Data Entry'!F70)</f>
        <v>0</v>
      </c>
      <c r="D70" s="19">
        <f>'Data Entry'!D70</f>
        <v>0</v>
      </c>
      <c r="E70" s="25" t="e">
        <f>'Intermediate Calculations'!G70</f>
        <v>#DIV/0!</v>
      </c>
      <c r="F70" s="25" t="e">
        <f>'Intermediate Calculations'!H70</f>
        <v>#DIV/0!</v>
      </c>
      <c r="G70" s="20">
        <f>IF('Data Entry'!I70&gt;0,'Data Entry'!I70,'Data Entry'!H70+9)</f>
        <v>9</v>
      </c>
      <c r="H70" s="20">
        <f>IF(AND('Data Entry'!M70="y",'Data Entry'!N70&gt;0.29),1,0)</f>
        <v>0</v>
      </c>
      <c r="I70" s="20">
        <f>IF('Data Entry'!G70="Y",1,0)</f>
        <v>0</v>
      </c>
      <c r="J70" s="20">
        <f>'Intermediate Calculations'!J70+'Intermediate Calculations'!L70+'Intermediate Calculations'!M70</f>
        <v>0</v>
      </c>
      <c r="K70" s="26" t="e">
        <f>3.67-(0.966*B70)-(0.125*(C70-1))-(0.152*(D70-1))+(0.002*E70)+(0.0004*F70)+(0.035*G70)+(0.506*H70)-(0.264*I70)+J70+(0.4*'Intermediate Calculations'!O70)</f>
        <v>#DIV/0!</v>
      </c>
      <c r="L70" s="20" t="e">
        <f t="shared" si="3"/>
        <v>#DIV/0!</v>
      </c>
      <c r="M70" s="18" t="e">
        <f t="shared" si="4"/>
        <v>#DIV/0!</v>
      </c>
      <c r="N70" s="19">
        <f>1.7435+(0.4669*I70)-(0.2981*'Intermediate Calculations'!O70)-(0.8043*'Intermediate Calculations'!N70)+(0.2954*('BCI &amp; PEM Results'!C70-0.25))</f>
        <v>1.66965</v>
      </c>
      <c r="O70" s="46">
        <f>'Intermediate Calculations'!S70/(1+'Intermediate Calculations'!S70)</f>
        <v>0.9968377409247899</v>
      </c>
      <c r="P70" s="19">
        <f>((1.664+(0.4632*(N70+0.25*H70))+(0.9046*I70)-(2.5759*'Intermediate Calculations'!N70)+(0.4397*('BCI &amp; PEM Results'!C70-0.25))+(0.4304*('BCI &amp; PEM Results'!D70+C70-0.2))-(0.4198*'Intermediate Calculations'!Q70)+(0.02954*100*'Data Entry'!K70*'Intermediate Calculations'!E70))-(-5.7345+(0.5005*I70)-(0.9457*'Intermediate Calculations'!N70)+(0.3102*('BCI &amp; PEM Results'!C70-0.25))+(0.8054*('BCI &amp; PEM Results'!D70+'BCI &amp; PEM Results'!C70-0.2))-(0.9642*'Intermediate Calculations'!Q70)+(0.01469*'Intermediate Calculations'!E70*'Data Entry'!K70*100)))</f>
        <v>8.21450688</v>
      </c>
      <c r="Q70" s="48" t="e">
        <f t="shared" si="5"/>
        <v>#DIV/0!</v>
      </c>
    </row>
    <row r="71" spans="1:17" ht="12.75">
      <c r="A71" s="44">
        <f>'Data Entry'!A71</f>
        <v>0</v>
      </c>
      <c r="B71" s="24">
        <f>IF(OR('Data Entry'!E71&gt;2.9,'Data Entry'!F71&gt;2.9),1,0)</f>
        <v>0</v>
      </c>
      <c r="C71" s="19">
        <f>IF('Data Entry'!E71&gt;0,'Data Entry'!E71,'Data Entry'!F71)</f>
        <v>0</v>
      </c>
      <c r="D71" s="19">
        <f>'Data Entry'!D71</f>
        <v>0</v>
      </c>
      <c r="E71" s="25" t="e">
        <f>'Intermediate Calculations'!G71</f>
        <v>#DIV/0!</v>
      </c>
      <c r="F71" s="25" t="e">
        <f>'Intermediate Calculations'!H71</f>
        <v>#DIV/0!</v>
      </c>
      <c r="G71" s="20">
        <f>IF('Data Entry'!I71&gt;0,'Data Entry'!I71,'Data Entry'!H71+9)</f>
        <v>9</v>
      </c>
      <c r="H71" s="20">
        <f>IF(AND('Data Entry'!M71="y",'Data Entry'!N71&gt;0.29),1,0)</f>
        <v>0</v>
      </c>
      <c r="I71" s="20">
        <f>IF('Data Entry'!G71="Y",1,0)</f>
        <v>0</v>
      </c>
      <c r="J71" s="20">
        <f>'Intermediate Calculations'!J71+'Intermediate Calculations'!L71+'Intermediate Calculations'!M71</f>
        <v>0</v>
      </c>
      <c r="K71" s="26" t="e">
        <f>3.67-(0.966*B71)-(0.125*(C71-1))-(0.152*(D71-1))+(0.002*E71)+(0.0004*F71)+(0.035*G71)+(0.506*H71)-(0.264*I71)+J71+(0.4*'Intermediate Calculations'!O71)</f>
        <v>#DIV/0!</v>
      </c>
      <c r="L71" s="20" t="e">
        <f t="shared" si="3"/>
        <v>#DIV/0!</v>
      </c>
      <c r="M71" s="18" t="e">
        <f t="shared" si="4"/>
        <v>#DIV/0!</v>
      </c>
      <c r="N71" s="19">
        <f>1.7435+(0.4669*I71)-(0.2981*'Intermediate Calculations'!O71)-(0.8043*'Intermediate Calculations'!N71)+(0.2954*('BCI &amp; PEM Results'!C71-0.25))</f>
        <v>1.66965</v>
      </c>
      <c r="O71" s="46">
        <f>'Intermediate Calculations'!S71/(1+'Intermediate Calculations'!S71)</f>
        <v>0.9968377409247899</v>
      </c>
      <c r="P71" s="19">
        <f>((1.664+(0.4632*(N71+0.25*H71))+(0.9046*I71)-(2.5759*'Intermediate Calculations'!N71)+(0.4397*('BCI &amp; PEM Results'!C71-0.25))+(0.4304*('BCI &amp; PEM Results'!D71+C71-0.2))-(0.4198*'Intermediate Calculations'!Q71)+(0.02954*100*'Data Entry'!K71*'Intermediate Calculations'!E71))-(-5.7345+(0.5005*I71)-(0.9457*'Intermediate Calculations'!N71)+(0.3102*('BCI &amp; PEM Results'!C71-0.25))+(0.8054*('BCI &amp; PEM Results'!D71+'BCI &amp; PEM Results'!C71-0.2))-(0.9642*'Intermediate Calculations'!Q71)+(0.01469*'Intermediate Calculations'!E71*'Data Entry'!K71*100)))</f>
        <v>8.21450688</v>
      </c>
      <c r="Q71" s="48" t="e">
        <f t="shared" si="5"/>
        <v>#DIV/0!</v>
      </c>
    </row>
    <row r="72" spans="1:17" ht="12.75">
      <c r="A72" s="44">
        <f>'Data Entry'!A72</f>
        <v>0</v>
      </c>
      <c r="B72" s="24">
        <f>IF(OR('Data Entry'!E72&gt;2.9,'Data Entry'!F72&gt;2.9),1,0)</f>
        <v>0</v>
      </c>
      <c r="C72" s="19">
        <f>IF('Data Entry'!E72&gt;0,'Data Entry'!E72,'Data Entry'!F72)</f>
        <v>0</v>
      </c>
      <c r="D72" s="19">
        <f>'Data Entry'!D72</f>
        <v>0</v>
      </c>
      <c r="E72" s="25" t="e">
        <f>'Intermediate Calculations'!G72</f>
        <v>#DIV/0!</v>
      </c>
      <c r="F72" s="25" t="e">
        <f>'Intermediate Calculations'!H72</f>
        <v>#DIV/0!</v>
      </c>
      <c r="G72" s="20">
        <f>IF('Data Entry'!I72&gt;0,'Data Entry'!I72,'Data Entry'!H72+9)</f>
        <v>9</v>
      </c>
      <c r="H72" s="20">
        <f>IF(AND('Data Entry'!M72="y",'Data Entry'!N72&gt;0.29),1,0)</f>
        <v>0</v>
      </c>
      <c r="I72" s="20">
        <f>IF('Data Entry'!G72="Y",1,0)</f>
        <v>0</v>
      </c>
      <c r="J72" s="20">
        <f>'Intermediate Calculations'!J72+'Intermediate Calculations'!L72+'Intermediate Calculations'!M72</f>
        <v>0</v>
      </c>
      <c r="K72" s="26" t="e">
        <f>3.67-(0.966*B72)-(0.125*(C72-1))-(0.152*(D72-1))+(0.002*E72)+(0.0004*F72)+(0.035*G72)+(0.506*H72)-(0.264*I72)+J72+(0.4*'Intermediate Calculations'!O72)</f>
        <v>#DIV/0!</v>
      </c>
      <c r="L72" s="20" t="e">
        <f t="shared" si="3"/>
        <v>#DIV/0!</v>
      </c>
      <c r="M72" s="18" t="e">
        <f t="shared" si="4"/>
        <v>#DIV/0!</v>
      </c>
      <c r="N72" s="19">
        <f>1.7435+(0.4669*I72)-(0.2981*'Intermediate Calculations'!O72)-(0.8043*'Intermediate Calculations'!N72)+(0.2954*('BCI &amp; PEM Results'!C72-0.25))</f>
        <v>1.66965</v>
      </c>
      <c r="O72" s="46">
        <f>'Intermediate Calculations'!S72/(1+'Intermediate Calculations'!S72)</f>
        <v>0.9968377409247899</v>
      </c>
      <c r="P72" s="19">
        <f>((1.664+(0.4632*(N72+0.25*H72))+(0.9046*I72)-(2.5759*'Intermediate Calculations'!N72)+(0.4397*('BCI &amp; PEM Results'!C72-0.25))+(0.4304*('BCI &amp; PEM Results'!D72+C72-0.2))-(0.4198*'Intermediate Calculations'!Q72)+(0.02954*100*'Data Entry'!K72*'Intermediate Calculations'!E72))-(-5.7345+(0.5005*I72)-(0.9457*'Intermediate Calculations'!N72)+(0.3102*('BCI &amp; PEM Results'!C72-0.25))+(0.8054*('BCI &amp; PEM Results'!D72+'BCI &amp; PEM Results'!C72-0.2))-(0.9642*'Intermediate Calculations'!Q72)+(0.01469*'Intermediate Calculations'!E72*'Data Entry'!K72*100)))</f>
        <v>8.21450688</v>
      </c>
      <c r="Q72" s="48" t="e">
        <f t="shared" si="5"/>
        <v>#DIV/0!</v>
      </c>
    </row>
    <row r="73" spans="1:17" ht="12.75">
      <c r="A73" s="44">
        <f>'Data Entry'!A73</f>
        <v>0</v>
      </c>
      <c r="B73" s="24">
        <f>IF(OR('Data Entry'!E73&gt;2.9,'Data Entry'!F73&gt;2.9),1,0)</f>
        <v>0</v>
      </c>
      <c r="C73" s="19">
        <f>IF('Data Entry'!E73&gt;0,'Data Entry'!E73,'Data Entry'!F73)</f>
        <v>0</v>
      </c>
      <c r="D73" s="19">
        <f>'Data Entry'!D73</f>
        <v>0</v>
      </c>
      <c r="E73" s="25" t="e">
        <f>'Intermediate Calculations'!G73</f>
        <v>#DIV/0!</v>
      </c>
      <c r="F73" s="25" t="e">
        <f>'Intermediate Calculations'!H73</f>
        <v>#DIV/0!</v>
      </c>
      <c r="G73" s="20">
        <f>IF('Data Entry'!I73&gt;0,'Data Entry'!I73,'Data Entry'!H73+9)</f>
        <v>9</v>
      </c>
      <c r="H73" s="20">
        <f>IF(AND('Data Entry'!M73="y",'Data Entry'!N73&gt;0.29),1,0)</f>
        <v>0</v>
      </c>
      <c r="I73" s="20">
        <f>IF('Data Entry'!G73="Y",1,0)</f>
        <v>0</v>
      </c>
      <c r="J73" s="20">
        <f>'Intermediate Calculations'!J73+'Intermediate Calculations'!L73+'Intermediate Calculations'!M73</f>
        <v>0</v>
      </c>
      <c r="K73" s="26" t="e">
        <f>3.67-(0.966*B73)-(0.125*(C73-1))-(0.152*(D73-1))+(0.002*E73)+(0.0004*F73)+(0.035*G73)+(0.506*H73)-(0.264*I73)+J73+(0.4*'Intermediate Calculations'!O73)</f>
        <v>#DIV/0!</v>
      </c>
      <c r="L73" s="20" t="e">
        <f t="shared" si="3"/>
        <v>#DIV/0!</v>
      </c>
      <c r="M73" s="18" t="e">
        <f t="shared" si="4"/>
        <v>#DIV/0!</v>
      </c>
      <c r="N73" s="19">
        <f>1.7435+(0.4669*I73)-(0.2981*'Intermediate Calculations'!O73)-(0.8043*'Intermediate Calculations'!N73)+(0.2954*('BCI &amp; PEM Results'!C73-0.25))</f>
        <v>1.66965</v>
      </c>
      <c r="O73" s="46">
        <f>'Intermediate Calculations'!S73/(1+'Intermediate Calculations'!S73)</f>
        <v>0.9968377409247899</v>
      </c>
      <c r="P73" s="19">
        <f>((1.664+(0.4632*(N73+0.25*H73))+(0.9046*I73)-(2.5759*'Intermediate Calculations'!N73)+(0.4397*('BCI &amp; PEM Results'!C73-0.25))+(0.4304*('BCI &amp; PEM Results'!D73+C73-0.2))-(0.4198*'Intermediate Calculations'!Q73)+(0.02954*100*'Data Entry'!K73*'Intermediate Calculations'!E73))-(-5.7345+(0.5005*I73)-(0.9457*'Intermediate Calculations'!N73)+(0.3102*('BCI &amp; PEM Results'!C73-0.25))+(0.8054*('BCI &amp; PEM Results'!D73+'BCI &amp; PEM Results'!C73-0.2))-(0.9642*'Intermediate Calculations'!Q73)+(0.01469*'Intermediate Calculations'!E73*'Data Entry'!K73*100)))</f>
        <v>8.21450688</v>
      </c>
      <c r="Q73" s="48" t="e">
        <f t="shared" si="5"/>
        <v>#DIV/0!</v>
      </c>
    </row>
    <row r="74" spans="1:17" ht="12.75">
      <c r="A74" s="44">
        <f>'Data Entry'!A74</f>
        <v>0</v>
      </c>
      <c r="B74" s="24">
        <f>IF(OR('Data Entry'!E74&gt;2.9,'Data Entry'!F74&gt;2.9),1,0)</f>
        <v>0</v>
      </c>
      <c r="C74" s="19">
        <f>IF('Data Entry'!E74&gt;0,'Data Entry'!E74,'Data Entry'!F74)</f>
        <v>0</v>
      </c>
      <c r="D74" s="19">
        <f>'Data Entry'!D74</f>
        <v>0</v>
      </c>
      <c r="E74" s="25" t="e">
        <f>'Intermediate Calculations'!G74</f>
        <v>#DIV/0!</v>
      </c>
      <c r="F74" s="25" t="e">
        <f>'Intermediate Calculations'!H74</f>
        <v>#DIV/0!</v>
      </c>
      <c r="G74" s="20">
        <f>IF('Data Entry'!I74&gt;0,'Data Entry'!I74,'Data Entry'!H74+9)</f>
        <v>9</v>
      </c>
      <c r="H74" s="20">
        <f>IF(AND('Data Entry'!M74="y",'Data Entry'!N74&gt;0.29),1,0)</f>
        <v>0</v>
      </c>
      <c r="I74" s="20">
        <f>IF('Data Entry'!G74="Y",1,0)</f>
        <v>0</v>
      </c>
      <c r="J74" s="20">
        <f>'Intermediate Calculations'!J74+'Intermediate Calculations'!L74+'Intermediate Calculations'!M74</f>
        <v>0</v>
      </c>
      <c r="K74" s="26" t="e">
        <f>3.67-(0.966*B74)-(0.125*(C74-1))-(0.152*(D74-1))+(0.002*E74)+(0.0004*F74)+(0.035*G74)+(0.506*H74)-(0.264*I74)+J74+(0.4*'Intermediate Calculations'!O74)</f>
        <v>#DIV/0!</v>
      </c>
      <c r="L74" s="20" t="e">
        <f t="shared" si="3"/>
        <v>#DIV/0!</v>
      </c>
      <c r="M74" s="18" t="e">
        <f t="shared" si="4"/>
        <v>#DIV/0!</v>
      </c>
      <c r="N74" s="19">
        <f>1.7435+(0.4669*I74)-(0.2981*'Intermediate Calculations'!O74)-(0.8043*'Intermediate Calculations'!N74)+(0.2954*('BCI &amp; PEM Results'!C74-0.25))</f>
        <v>1.66965</v>
      </c>
      <c r="O74" s="46">
        <f>'Intermediate Calculations'!S74/(1+'Intermediate Calculations'!S74)</f>
        <v>0.9968377409247899</v>
      </c>
      <c r="P74" s="19">
        <f>((1.664+(0.4632*(N74+0.25*H74))+(0.9046*I74)-(2.5759*'Intermediate Calculations'!N74)+(0.4397*('BCI &amp; PEM Results'!C74-0.25))+(0.4304*('BCI &amp; PEM Results'!D74+C74-0.2))-(0.4198*'Intermediate Calculations'!Q74)+(0.02954*100*'Data Entry'!K74*'Intermediate Calculations'!E74))-(-5.7345+(0.5005*I74)-(0.9457*'Intermediate Calculations'!N74)+(0.3102*('BCI &amp; PEM Results'!C74-0.25))+(0.8054*('BCI &amp; PEM Results'!D74+'BCI &amp; PEM Results'!C74-0.2))-(0.9642*'Intermediate Calculations'!Q74)+(0.01469*'Intermediate Calculations'!E74*'Data Entry'!K74*100)))</f>
        <v>8.21450688</v>
      </c>
      <c r="Q74" s="48" t="e">
        <f t="shared" si="5"/>
        <v>#DIV/0!</v>
      </c>
    </row>
    <row r="75" spans="1:17" ht="12.75">
      <c r="A75" s="44">
        <f>'Data Entry'!A75</f>
        <v>0</v>
      </c>
      <c r="B75" s="24">
        <f>IF(OR('Data Entry'!E75&gt;2.9,'Data Entry'!F75&gt;2.9),1,0)</f>
        <v>0</v>
      </c>
      <c r="C75" s="19">
        <f>IF('Data Entry'!E75&gt;0,'Data Entry'!E75,'Data Entry'!F75)</f>
        <v>0</v>
      </c>
      <c r="D75" s="19">
        <f>'Data Entry'!D75</f>
        <v>0</v>
      </c>
      <c r="E75" s="25" t="e">
        <f>'Intermediate Calculations'!G75</f>
        <v>#DIV/0!</v>
      </c>
      <c r="F75" s="25" t="e">
        <f>'Intermediate Calculations'!H75</f>
        <v>#DIV/0!</v>
      </c>
      <c r="G75" s="20">
        <f>IF('Data Entry'!I75&gt;0,'Data Entry'!I75,'Data Entry'!H75+9)</f>
        <v>9</v>
      </c>
      <c r="H75" s="20">
        <f>IF(AND('Data Entry'!M75="y",'Data Entry'!N75&gt;0.29),1,0)</f>
        <v>0</v>
      </c>
      <c r="I75" s="20">
        <f>IF('Data Entry'!G75="Y",1,0)</f>
        <v>0</v>
      </c>
      <c r="J75" s="20">
        <f>'Intermediate Calculations'!J75+'Intermediate Calculations'!L75+'Intermediate Calculations'!M75</f>
        <v>0</v>
      </c>
      <c r="K75" s="26" t="e">
        <f>3.67-(0.966*B75)-(0.125*(C75-1))-(0.152*(D75-1))+(0.002*E75)+(0.0004*F75)+(0.035*G75)+(0.506*H75)-(0.264*I75)+J75+(0.4*'Intermediate Calculations'!O75)</f>
        <v>#DIV/0!</v>
      </c>
      <c r="L75" s="20" t="e">
        <f t="shared" si="3"/>
        <v>#DIV/0!</v>
      </c>
      <c r="M75" s="18" t="e">
        <f t="shared" si="4"/>
        <v>#DIV/0!</v>
      </c>
      <c r="N75" s="19">
        <f>1.7435+(0.4669*I75)-(0.2981*'Intermediate Calculations'!O75)-(0.8043*'Intermediate Calculations'!N75)+(0.2954*('BCI &amp; PEM Results'!C75-0.25))</f>
        <v>1.66965</v>
      </c>
      <c r="O75" s="46">
        <f>'Intermediate Calculations'!S75/(1+'Intermediate Calculations'!S75)</f>
        <v>0.9968377409247899</v>
      </c>
      <c r="P75" s="19">
        <f>((1.664+(0.4632*(N75+0.25*H75))+(0.9046*I75)-(2.5759*'Intermediate Calculations'!N75)+(0.4397*('BCI &amp; PEM Results'!C75-0.25))+(0.4304*('BCI &amp; PEM Results'!D75+C75-0.2))-(0.4198*'Intermediate Calculations'!Q75)+(0.02954*100*'Data Entry'!K75*'Intermediate Calculations'!E75))-(-5.7345+(0.5005*I75)-(0.9457*'Intermediate Calculations'!N75)+(0.3102*('BCI &amp; PEM Results'!C75-0.25))+(0.8054*('BCI &amp; PEM Results'!D75+'BCI &amp; PEM Results'!C75-0.2))-(0.9642*'Intermediate Calculations'!Q75)+(0.01469*'Intermediate Calculations'!E75*'Data Entry'!K75*100)))</f>
        <v>8.21450688</v>
      </c>
      <c r="Q75" s="48" t="e">
        <f t="shared" si="5"/>
        <v>#DIV/0!</v>
      </c>
    </row>
    <row r="76" spans="1:17" ht="12.75">
      <c r="A76" s="44">
        <f>'Data Entry'!A76</f>
        <v>0</v>
      </c>
      <c r="B76" s="24">
        <f>IF(OR('Data Entry'!E76&gt;2.9,'Data Entry'!F76&gt;2.9),1,0)</f>
        <v>0</v>
      </c>
      <c r="C76" s="19">
        <f>IF('Data Entry'!E76&gt;0,'Data Entry'!E76,'Data Entry'!F76)</f>
        <v>0</v>
      </c>
      <c r="D76" s="19">
        <f>'Data Entry'!D76</f>
        <v>0</v>
      </c>
      <c r="E76" s="25" t="e">
        <f>'Intermediate Calculations'!G76</f>
        <v>#DIV/0!</v>
      </c>
      <c r="F76" s="25" t="e">
        <f>'Intermediate Calculations'!H76</f>
        <v>#DIV/0!</v>
      </c>
      <c r="G76" s="20">
        <f>IF('Data Entry'!I76&gt;0,'Data Entry'!I76,'Data Entry'!H76+9)</f>
        <v>9</v>
      </c>
      <c r="H76" s="20">
        <f>IF(AND('Data Entry'!M76="y",'Data Entry'!N76&gt;0.29),1,0)</f>
        <v>0</v>
      </c>
      <c r="I76" s="20">
        <f>IF('Data Entry'!G76="Y",1,0)</f>
        <v>0</v>
      </c>
      <c r="J76" s="20">
        <f>'Intermediate Calculations'!J76+'Intermediate Calculations'!L76+'Intermediate Calculations'!M76</f>
        <v>0</v>
      </c>
      <c r="K76" s="26" t="e">
        <f>3.67-(0.966*B76)-(0.125*(C76-1))-(0.152*(D76-1))+(0.002*E76)+(0.0004*F76)+(0.035*G76)+(0.506*H76)-(0.264*I76)+J76+(0.4*'Intermediate Calculations'!O76)</f>
        <v>#DIV/0!</v>
      </c>
      <c r="L76" s="20" t="e">
        <f t="shared" si="3"/>
        <v>#DIV/0!</v>
      </c>
      <c r="M76" s="18" t="e">
        <f t="shared" si="4"/>
        <v>#DIV/0!</v>
      </c>
      <c r="N76" s="19">
        <f>1.7435+(0.4669*I76)-(0.2981*'Intermediate Calculations'!O76)-(0.8043*'Intermediate Calculations'!N76)+(0.2954*('BCI &amp; PEM Results'!C76-0.25))</f>
        <v>1.66965</v>
      </c>
      <c r="O76" s="46">
        <f>'Intermediate Calculations'!S76/(1+'Intermediate Calculations'!S76)</f>
        <v>0.9968377409247899</v>
      </c>
      <c r="P76" s="19">
        <f>((1.664+(0.4632*(N76+0.25*H76))+(0.9046*I76)-(2.5759*'Intermediate Calculations'!N76)+(0.4397*('BCI &amp; PEM Results'!C76-0.25))+(0.4304*('BCI &amp; PEM Results'!D76+C76-0.2))-(0.4198*'Intermediate Calculations'!Q76)+(0.02954*100*'Data Entry'!K76*'Intermediate Calculations'!E76))-(-5.7345+(0.5005*I76)-(0.9457*'Intermediate Calculations'!N76)+(0.3102*('BCI &amp; PEM Results'!C76-0.25))+(0.8054*('BCI &amp; PEM Results'!D76+'BCI &amp; PEM Results'!C76-0.2))-(0.9642*'Intermediate Calculations'!Q76)+(0.01469*'Intermediate Calculations'!E76*'Data Entry'!K76*100)))</f>
        <v>8.21450688</v>
      </c>
      <c r="Q76" s="48" t="e">
        <f t="shared" si="5"/>
        <v>#DIV/0!</v>
      </c>
    </row>
    <row r="77" spans="1:17" ht="12.75">
      <c r="A77" s="44">
        <f>'Data Entry'!A77</f>
        <v>0</v>
      </c>
      <c r="B77" s="24">
        <f>IF(OR('Data Entry'!E77&gt;2.9,'Data Entry'!F77&gt;2.9),1,0)</f>
        <v>0</v>
      </c>
      <c r="C77" s="19">
        <f>IF('Data Entry'!E77&gt;0,'Data Entry'!E77,'Data Entry'!F77)</f>
        <v>0</v>
      </c>
      <c r="D77" s="19">
        <f>'Data Entry'!D77</f>
        <v>0</v>
      </c>
      <c r="E77" s="25" t="e">
        <f>'Intermediate Calculations'!G77</f>
        <v>#DIV/0!</v>
      </c>
      <c r="F77" s="25" t="e">
        <f>'Intermediate Calculations'!H77</f>
        <v>#DIV/0!</v>
      </c>
      <c r="G77" s="20">
        <f>IF('Data Entry'!I77&gt;0,'Data Entry'!I77,'Data Entry'!H77+9)</f>
        <v>9</v>
      </c>
      <c r="H77" s="20">
        <f>IF(AND('Data Entry'!M77="y",'Data Entry'!N77&gt;0.29),1,0)</f>
        <v>0</v>
      </c>
      <c r="I77" s="20">
        <f>IF('Data Entry'!G77="Y",1,0)</f>
        <v>0</v>
      </c>
      <c r="J77" s="20">
        <f>'Intermediate Calculations'!J77+'Intermediate Calculations'!L77+'Intermediate Calculations'!M77</f>
        <v>0</v>
      </c>
      <c r="K77" s="26" t="e">
        <f>3.67-(0.966*B77)-(0.125*(C77-1))-(0.152*(D77-1))+(0.002*E77)+(0.0004*F77)+(0.035*G77)+(0.506*H77)-(0.264*I77)+J77+(0.4*'Intermediate Calculations'!O77)</f>
        <v>#DIV/0!</v>
      </c>
      <c r="L77" s="20" t="e">
        <f t="shared" si="3"/>
        <v>#DIV/0!</v>
      </c>
      <c r="M77" s="18" t="e">
        <f t="shared" si="4"/>
        <v>#DIV/0!</v>
      </c>
      <c r="N77" s="19">
        <f>1.7435+(0.4669*I77)-(0.2981*'Intermediate Calculations'!O77)-(0.8043*'Intermediate Calculations'!N77)+(0.2954*('BCI &amp; PEM Results'!C77-0.25))</f>
        <v>1.66965</v>
      </c>
      <c r="O77" s="46">
        <f>'Intermediate Calculations'!S77/(1+'Intermediate Calculations'!S77)</f>
        <v>0.9968377409247899</v>
      </c>
      <c r="P77" s="19">
        <f>((1.664+(0.4632*(N77+0.25*H77))+(0.9046*I77)-(2.5759*'Intermediate Calculations'!N77)+(0.4397*('BCI &amp; PEM Results'!C77-0.25))+(0.4304*('BCI &amp; PEM Results'!D77+C77-0.2))-(0.4198*'Intermediate Calculations'!Q77)+(0.02954*100*'Data Entry'!K77*'Intermediate Calculations'!E77))-(-5.7345+(0.5005*I77)-(0.9457*'Intermediate Calculations'!N77)+(0.3102*('BCI &amp; PEM Results'!C77-0.25))+(0.8054*('BCI &amp; PEM Results'!D77+'BCI &amp; PEM Results'!C77-0.2))-(0.9642*'Intermediate Calculations'!Q77)+(0.01469*'Intermediate Calculations'!E77*'Data Entry'!K77*100)))</f>
        <v>8.21450688</v>
      </c>
      <c r="Q77" s="48" t="e">
        <f t="shared" si="5"/>
        <v>#DIV/0!</v>
      </c>
    </row>
    <row r="78" spans="1:17" ht="12.75">
      <c r="A78" s="44">
        <f>'Data Entry'!A78</f>
        <v>0</v>
      </c>
      <c r="B78" s="24">
        <f>IF(OR('Data Entry'!E78&gt;2.9,'Data Entry'!F78&gt;2.9),1,0)</f>
        <v>0</v>
      </c>
      <c r="C78" s="19">
        <f>IF('Data Entry'!E78&gt;0,'Data Entry'!E78,'Data Entry'!F78)</f>
        <v>0</v>
      </c>
      <c r="D78" s="19">
        <f>'Data Entry'!D78</f>
        <v>0</v>
      </c>
      <c r="E78" s="25" t="e">
        <f>'Intermediate Calculations'!G78</f>
        <v>#DIV/0!</v>
      </c>
      <c r="F78" s="25" t="e">
        <f>'Intermediate Calculations'!H78</f>
        <v>#DIV/0!</v>
      </c>
      <c r="G78" s="20">
        <f>IF('Data Entry'!I78&gt;0,'Data Entry'!I78,'Data Entry'!H78+9)</f>
        <v>9</v>
      </c>
      <c r="H78" s="20">
        <f>IF(AND('Data Entry'!M78="y",'Data Entry'!N78&gt;0.29),1,0)</f>
        <v>0</v>
      </c>
      <c r="I78" s="20">
        <f>IF('Data Entry'!G78="Y",1,0)</f>
        <v>0</v>
      </c>
      <c r="J78" s="20">
        <f>'Intermediate Calculations'!J78+'Intermediate Calculations'!L78+'Intermediate Calculations'!M78</f>
        <v>0</v>
      </c>
      <c r="K78" s="26" t="e">
        <f>3.67-(0.966*B78)-(0.125*(C78-1))-(0.152*(D78-1))+(0.002*E78)+(0.0004*F78)+(0.035*G78)+(0.506*H78)-(0.264*I78)+J78+(0.4*'Intermediate Calculations'!O78)</f>
        <v>#DIV/0!</v>
      </c>
      <c r="L78" s="20" t="e">
        <f t="shared" si="3"/>
        <v>#DIV/0!</v>
      </c>
      <c r="M78" s="18" t="e">
        <f t="shared" si="4"/>
        <v>#DIV/0!</v>
      </c>
      <c r="N78" s="19">
        <f>1.7435+(0.4669*I78)-(0.2981*'Intermediate Calculations'!O78)-(0.8043*'Intermediate Calculations'!N78)+(0.2954*('BCI &amp; PEM Results'!C78-0.25))</f>
        <v>1.66965</v>
      </c>
      <c r="O78" s="46">
        <f>'Intermediate Calculations'!S78/(1+'Intermediate Calculations'!S78)</f>
        <v>0.9968377409247899</v>
      </c>
      <c r="P78" s="19">
        <f>((1.664+(0.4632*(N78+0.25*H78))+(0.9046*I78)-(2.5759*'Intermediate Calculations'!N78)+(0.4397*('BCI &amp; PEM Results'!C78-0.25))+(0.4304*('BCI &amp; PEM Results'!D78+C78-0.2))-(0.4198*'Intermediate Calculations'!Q78)+(0.02954*100*'Data Entry'!K78*'Intermediate Calculations'!E78))-(-5.7345+(0.5005*I78)-(0.9457*'Intermediate Calculations'!N78)+(0.3102*('BCI &amp; PEM Results'!C78-0.25))+(0.8054*('BCI &amp; PEM Results'!D78+'BCI &amp; PEM Results'!C78-0.2))-(0.9642*'Intermediate Calculations'!Q78)+(0.01469*'Intermediate Calculations'!E78*'Data Entry'!K78*100)))</f>
        <v>8.21450688</v>
      </c>
      <c r="Q78" s="48" t="e">
        <f t="shared" si="5"/>
        <v>#DIV/0!</v>
      </c>
    </row>
    <row r="79" spans="1:17" ht="12.75">
      <c r="A79" s="44">
        <f>'Data Entry'!A79</f>
        <v>0</v>
      </c>
      <c r="B79" s="24">
        <f>IF(OR('Data Entry'!E79&gt;2.9,'Data Entry'!F79&gt;2.9),1,0)</f>
        <v>0</v>
      </c>
      <c r="C79" s="19">
        <f>IF('Data Entry'!E79&gt;0,'Data Entry'!E79,'Data Entry'!F79)</f>
        <v>0</v>
      </c>
      <c r="D79" s="19">
        <f>'Data Entry'!D79</f>
        <v>0</v>
      </c>
      <c r="E79" s="25" t="e">
        <f>'Intermediate Calculations'!G79</f>
        <v>#DIV/0!</v>
      </c>
      <c r="F79" s="25" t="e">
        <f>'Intermediate Calculations'!H79</f>
        <v>#DIV/0!</v>
      </c>
      <c r="G79" s="20">
        <f>IF('Data Entry'!I79&gt;0,'Data Entry'!I79,'Data Entry'!H79+9)</f>
        <v>9</v>
      </c>
      <c r="H79" s="20">
        <f>IF(AND('Data Entry'!M79="y",'Data Entry'!N79&gt;0.29),1,0)</f>
        <v>0</v>
      </c>
      <c r="I79" s="20">
        <f>IF('Data Entry'!G79="Y",1,0)</f>
        <v>0</v>
      </c>
      <c r="J79" s="20">
        <f>'Intermediate Calculations'!J79+'Intermediate Calculations'!L79+'Intermediate Calculations'!M79</f>
        <v>0</v>
      </c>
      <c r="K79" s="26" t="e">
        <f>3.67-(0.966*B79)-(0.125*(C79-1))-(0.152*(D79-1))+(0.002*E79)+(0.0004*F79)+(0.035*G79)+(0.506*H79)-(0.264*I79)+J79+(0.4*'Intermediate Calculations'!O79)</f>
        <v>#DIV/0!</v>
      </c>
      <c r="L79" s="20" t="e">
        <f t="shared" si="3"/>
        <v>#DIV/0!</v>
      </c>
      <c r="M79" s="18" t="e">
        <f t="shared" si="4"/>
        <v>#DIV/0!</v>
      </c>
      <c r="N79" s="19">
        <f>1.7435+(0.4669*I79)-(0.2981*'Intermediate Calculations'!O79)-(0.8043*'Intermediate Calculations'!N79)+(0.2954*('BCI &amp; PEM Results'!C79-0.25))</f>
        <v>1.66965</v>
      </c>
      <c r="O79" s="46">
        <f>'Intermediate Calculations'!S79/(1+'Intermediate Calculations'!S79)</f>
        <v>0.9968377409247899</v>
      </c>
      <c r="P79" s="19">
        <f>((1.664+(0.4632*(N79+0.25*H79))+(0.9046*I79)-(2.5759*'Intermediate Calculations'!N79)+(0.4397*('BCI &amp; PEM Results'!C79-0.25))+(0.4304*('BCI &amp; PEM Results'!D79+C79-0.2))-(0.4198*'Intermediate Calculations'!Q79)+(0.02954*100*'Data Entry'!K79*'Intermediate Calculations'!E79))-(-5.7345+(0.5005*I79)-(0.9457*'Intermediate Calculations'!N79)+(0.3102*('BCI &amp; PEM Results'!C79-0.25))+(0.8054*('BCI &amp; PEM Results'!D79+'BCI &amp; PEM Results'!C79-0.2))-(0.9642*'Intermediate Calculations'!Q79)+(0.01469*'Intermediate Calculations'!E79*'Data Entry'!K79*100)))</f>
        <v>8.21450688</v>
      </c>
      <c r="Q79" s="48" t="e">
        <f t="shared" si="5"/>
        <v>#DIV/0!</v>
      </c>
    </row>
    <row r="80" spans="1:17" ht="12.75">
      <c r="A80" s="44">
        <f>'Data Entry'!A80</f>
        <v>0</v>
      </c>
      <c r="B80" s="24">
        <f>IF(OR('Data Entry'!E80&gt;2.9,'Data Entry'!F80&gt;2.9),1,0)</f>
        <v>0</v>
      </c>
      <c r="C80" s="19">
        <f>IF('Data Entry'!E80&gt;0,'Data Entry'!E80,'Data Entry'!F80)</f>
        <v>0</v>
      </c>
      <c r="D80" s="19">
        <f>'Data Entry'!D80</f>
        <v>0</v>
      </c>
      <c r="E80" s="25" t="e">
        <f>'Intermediate Calculations'!G80</f>
        <v>#DIV/0!</v>
      </c>
      <c r="F80" s="25" t="e">
        <f>'Intermediate Calculations'!H80</f>
        <v>#DIV/0!</v>
      </c>
      <c r="G80" s="20">
        <f>IF('Data Entry'!I80&gt;0,'Data Entry'!I80,'Data Entry'!H80+9)</f>
        <v>9</v>
      </c>
      <c r="H80" s="20">
        <f>IF(AND('Data Entry'!M80="y",'Data Entry'!N80&gt;0.29),1,0)</f>
        <v>0</v>
      </c>
      <c r="I80" s="20">
        <f>IF('Data Entry'!G80="Y",1,0)</f>
        <v>0</v>
      </c>
      <c r="J80" s="20">
        <f>'Intermediate Calculations'!J80+'Intermediate Calculations'!L80+'Intermediate Calculations'!M80</f>
        <v>0</v>
      </c>
      <c r="K80" s="26" t="e">
        <f>3.67-(0.966*B80)-(0.125*(C80-1))-(0.152*(D80-1))+(0.002*E80)+(0.0004*F80)+(0.035*G80)+(0.506*H80)-(0.264*I80)+J80+(0.4*'Intermediate Calculations'!O80)</f>
        <v>#DIV/0!</v>
      </c>
      <c r="L80" s="20" t="e">
        <f t="shared" si="3"/>
        <v>#DIV/0!</v>
      </c>
      <c r="M80" s="18" t="e">
        <f t="shared" si="4"/>
        <v>#DIV/0!</v>
      </c>
      <c r="N80" s="19">
        <f>1.7435+(0.4669*I80)-(0.2981*'Intermediate Calculations'!O80)-(0.8043*'Intermediate Calculations'!N80)+(0.2954*('BCI &amp; PEM Results'!C80-0.25))</f>
        <v>1.66965</v>
      </c>
      <c r="O80" s="46">
        <f>'Intermediate Calculations'!S80/(1+'Intermediate Calculations'!S80)</f>
        <v>0.9968377409247899</v>
      </c>
      <c r="P80" s="19">
        <f>((1.664+(0.4632*(N80+0.25*H80))+(0.9046*I80)-(2.5759*'Intermediate Calculations'!N80)+(0.4397*('BCI &amp; PEM Results'!C80-0.25))+(0.4304*('BCI &amp; PEM Results'!D80+C80-0.2))-(0.4198*'Intermediate Calculations'!Q80)+(0.02954*100*'Data Entry'!K80*'Intermediate Calculations'!E80))-(-5.7345+(0.5005*I80)-(0.9457*'Intermediate Calculations'!N80)+(0.3102*('BCI &amp; PEM Results'!C80-0.25))+(0.8054*('BCI &amp; PEM Results'!D80+'BCI &amp; PEM Results'!C80-0.2))-(0.9642*'Intermediate Calculations'!Q80)+(0.01469*'Intermediate Calculations'!E80*'Data Entry'!K80*100)))</f>
        <v>8.21450688</v>
      </c>
      <c r="Q80" s="48" t="e">
        <f t="shared" si="5"/>
        <v>#DIV/0!</v>
      </c>
    </row>
    <row r="81" spans="1:17" ht="12.75">
      <c r="A81" s="44">
        <f>'Data Entry'!A81</f>
        <v>0</v>
      </c>
      <c r="B81" s="24">
        <f>IF(OR('Data Entry'!E81&gt;2.9,'Data Entry'!F81&gt;2.9),1,0)</f>
        <v>0</v>
      </c>
      <c r="C81" s="19">
        <f>IF('Data Entry'!E81&gt;0,'Data Entry'!E81,'Data Entry'!F81)</f>
        <v>0</v>
      </c>
      <c r="D81" s="19">
        <f>'Data Entry'!D81</f>
        <v>0</v>
      </c>
      <c r="E81" s="25" t="e">
        <f>'Intermediate Calculations'!G81</f>
        <v>#DIV/0!</v>
      </c>
      <c r="F81" s="25" t="e">
        <f>'Intermediate Calculations'!H81</f>
        <v>#DIV/0!</v>
      </c>
      <c r="G81" s="20">
        <f>IF('Data Entry'!I81&gt;0,'Data Entry'!I81,'Data Entry'!H81+9)</f>
        <v>9</v>
      </c>
      <c r="H81" s="20">
        <f>IF(AND('Data Entry'!M81="y",'Data Entry'!N81&gt;0.29),1,0)</f>
        <v>0</v>
      </c>
      <c r="I81" s="20">
        <f>IF('Data Entry'!G81="Y",1,0)</f>
        <v>0</v>
      </c>
      <c r="J81" s="20">
        <f>'Intermediate Calculations'!J81+'Intermediate Calculations'!L81+'Intermediate Calculations'!M81</f>
        <v>0</v>
      </c>
      <c r="K81" s="26" t="e">
        <f>3.67-(0.966*B81)-(0.125*(C81-1))-(0.152*(D81-1))+(0.002*E81)+(0.0004*F81)+(0.035*G81)+(0.506*H81)-(0.264*I81)+J81+(0.4*'Intermediate Calculations'!O81)</f>
        <v>#DIV/0!</v>
      </c>
      <c r="L81" s="20" t="e">
        <f t="shared" si="3"/>
        <v>#DIV/0!</v>
      </c>
      <c r="M81" s="18" t="e">
        <f t="shared" si="4"/>
        <v>#DIV/0!</v>
      </c>
      <c r="N81" s="19">
        <f>1.7435+(0.4669*I81)-(0.2981*'Intermediate Calculations'!O81)-(0.8043*'Intermediate Calculations'!N81)+(0.2954*('BCI &amp; PEM Results'!C81-0.25))</f>
        <v>1.66965</v>
      </c>
      <c r="O81" s="46">
        <f>'Intermediate Calculations'!S81/(1+'Intermediate Calculations'!S81)</f>
        <v>0.9968377409247899</v>
      </c>
      <c r="P81" s="19">
        <f>((1.664+(0.4632*(N81+0.25*H81))+(0.9046*I81)-(2.5759*'Intermediate Calculations'!N81)+(0.4397*('BCI &amp; PEM Results'!C81-0.25))+(0.4304*('BCI &amp; PEM Results'!D81+C81-0.2))-(0.4198*'Intermediate Calculations'!Q81)+(0.02954*100*'Data Entry'!K81*'Intermediate Calculations'!E81))-(-5.7345+(0.5005*I81)-(0.9457*'Intermediate Calculations'!N81)+(0.3102*('BCI &amp; PEM Results'!C81-0.25))+(0.8054*('BCI &amp; PEM Results'!D81+'BCI &amp; PEM Results'!C81-0.2))-(0.9642*'Intermediate Calculations'!Q81)+(0.01469*'Intermediate Calculations'!E81*'Data Entry'!K81*100)))</f>
        <v>8.21450688</v>
      </c>
      <c r="Q81" s="48" t="e">
        <f t="shared" si="5"/>
        <v>#DIV/0!</v>
      </c>
    </row>
    <row r="82" spans="1:17" ht="12.75">
      <c r="A82" s="44">
        <f>'Data Entry'!A82</f>
        <v>0</v>
      </c>
      <c r="B82" s="24">
        <f>IF(OR('Data Entry'!E82&gt;2.9,'Data Entry'!F82&gt;2.9),1,0)</f>
        <v>0</v>
      </c>
      <c r="C82" s="19">
        <f>IF('Data Entry'!E82&gt;0,'Data Entry'!E82,'Data Entry'!F82)</f>
        <v>0</v>
      </c>
      <c r="D82" s="19">
        <f>'Data Entry'!D82</f>
        <v>0</v>
      </c>
      <c r="E82" s="25" t="e">
        <f>'Intermediate Calculations'!G82</f>
        <v>#DIV/0!</v>
      </c>
      <c r="F82" s="25" t="e">
        <f>'Intermediate Calculations'!H82</f>
        <v>#DIV/0!</v>
      </c>
      <c r="G82" s="20">
        <f>IF('Data Entry'!I82&gt;0,'Data Entry'!I82,'Data Entry'!H82+9)</f>
        <v>9</v>
      </c>
      <c r="H82" s="20">
        <f>IF(AND('Data Entry'!M82="y",'Data Entry'!N82&gt;0.29),1,0)</f>
        <v>0</v>
      </c>
      <c r="I82" s="20">
        <f>IF('Data Entry'!G82="Y",1,0)</f>
        <v>0</v>
      </c>
      <c r="J82" s="20">
        <f>'Intermediate Calculations'!J82+'Intermediate Calculations'!L82+'Intermediate Calculations'!M82</f>
        <v>0</v>
      </c>
      <c r="K82" s="26" t="e">
        <f>3.67-(0.966*B82)-(0.125*(C82-1))-(0.152*(D82-1))+(0.002*E82)+(0.0004*F82)+(0.035*G82)+(0.506*H82)-(0.264*I82)+J82+(0.4*'Intermediate Calculations'!O82)</f>
        <v>#DIV/0!</v>
      </c>
      <c r="L82" s="20" t="e">
        <f t="shared" si="3"/>
        <v>#DIV/0!</v>
      </c>
      <c r="M82" s="18" t="e">
        <f t="shared" si="4"/>
        <v>#DIV/0!</v>
      </c>
      <c r="N82" s="19">
        <f>1.7435+(0.4669*I82)-(0.2981*'Intermediate Calculations'!O82)-(0.8043*'Intermediate Calculations'!N82)+(0.2954*('BCI &amp; PEM Results'!C82-0.25))</f>
        <v>1.66965</v>
      </c>
      <c r="O82" s="46">
        <f>'Intermediate Calculations'!S82/(1+'Intermediate Calculations'!S82)</f>
        <v>0.9968377409247899</v>
      </c>
      <c r="P82" s="19">
        <f>((1.664+(0.4632*(N82+0.25*H82))+(0.9046*I82)-(2.5759*'Intermediate Calculations'!N82)+(0.4397*('BCI &amp; PEM Results'!C82-0.25))+(0.4304*('BCI &amp; PEM Results'!D82+C82-0.2))-(0.4198*'Intermediate Calculations'!Q82)+(0.02954*100*'Data Entry'!K82*'Intermediate Calculations'!E82))-(-5.7345+(0.5005*I82)-(0.9457*'Intermediate Calculations'!N82)+(0.3102*('BCI &amp; PEM Results'!C82-0.25))+(0.8054*('BCI &amp; PEM Results'!D82+'BCI &amp; PEM Results'!C82-0.2))-(0.9642*'Intermediate Calculations'!Q82)+(0.01469*'Intermediate Calculations'!E82*'Data Entry'!K82*100)))</f>
        <v>8.21450688</v>
      </c>
      <c r="Q82" s="48" t="e">
        <f t="shared" si="5"/>
        <v>#DIV/0!</v>
      </c>
    </row>
    <row r="83" spans="1:17" ht="12.75">
      <c r="A83" s="44">
        <f>'Data Entry'!A83</f>
        <v>0</v>
      </c>
      <c r="B83" s="24">
        <f>IF(OR('Data Entry'!E83&gt;2.9,'Data Entry'!F83&gt;2.9),1,0)</f>
        <v>0</v>
      </c>
      <c r="C83" s="19">
        <f>IF('Data Entry'!E83&gt;0,'Data Entry'!E83,'Data Entry'!F83)</f>
        <v>0</v>
      </c>
      <c r="D83" s="19">
        <f>'Data Entry'!D83</f>
        <v>0</v>
      </c>
      <c r="E83" s="25" t="e">
        <f>'Intermediate Calculations'!G83</f>
        <v>#DIV/0!</v>
      </c>
      <c r="F83" s="25" t="e">
        <f>'Intermediate Calculations'!H83</f>
        <v>#DIV/0!</v>
      </c>
      <c r="G83" s="20">
        <f>IF('Data Entry'!I83&gt;0,'Data Entry'!I83,'Data Entry'!H83+9)</f>
        <v>9</v>
      </c>
      <c r="H83" s="20">
        <f>IF(AND('Data Entry'!M83="y",'Data Entry'!N83&gt;0.29),1,0)</f>
        <v>0</v>
      </c>
      <c r="I83" s="20">
        <f>IF('Data Entry'!G83="Y",1,0)</f>
        <v>0</v>
      </c>
      <c r="J83" s="20">
        <f>'Intermediate Calculations'!J83+'Intermediate Calculations'!L83+'Intermediate Calculations'!M83</f>
        <v>0</v>
      </c>
      <c r="K83" s="26" t="e">
        <f>3.67-(0.966*B83)-(0.125*(C83-1))-(0.152*(D83-1))+(0.002*E83)+(0.0004*F83)+(0.035*G83)+(0.506*H83)-(0.264*I83)+J83+(0.4*'Intermediate Calculations'!O83)</f>
        <v>#DIV/0!</v>
      </c>
      <c r="L83" s="20" t="e">
        <f t="shared" si="3"/>
        <v>#DIV/0!</v>
      </c>
      <c r="M83" s="18" t="e">
        <f t="shared" si="4"/>
        <v>#DIV/0!</v>
      </c>
      <c r="N83" s="19">
        <f>1.7435+(0.4669*I83)-(0.2981*'Intermediate Calculations'!O83)-(0.8043*'Intermediate Calculations'!N83)+(0.2954*('BCI &amp; PEM Results'!C83-0.25))</f>
        <v>1.66965</v>
      </c>
      <c r="O83" s="46">
        <f>'Intermediate Calculations'!S83/(1+'Intermediate Calculations'!S83)</f>
        <v>0.9968377409247899</v>
      </c>
      <c r="P83" s="19">
        <f>((1.664+(0.4632*(N83+0.25*H83))+(0.9046*I83)-(2.5759*'Intermediate Calculations'!N83)+(0.4397*('BCI &amp; PEM Results'!C83-0.25))+(0.4304*('BCI &amp; PEM Results'!D83+C83-0.2))-(0.4198*'Intermediate Calculations'!Q83)+(0.02954*100*'Data Entry'!K83*'Intermediate Calculations'!E83))-(-5.7345+(0.5005*I83)-(0.9457*'Intermediate Calculations'!N83)+(0.3102*('BCI &amp; PEM Results'!C83-0.25))+(0.8054*('BCI &amp; PEM Results'!D83+'BCI &amp; PEM Results'!C83-0.2))-(0.9642*'Intermediate Calculations'!Q83)+(0.01469*'Intermediate Calculations'!E83*'Data Entry'!K83*100)))</f>
        <v>8.21450688</v>
      </c>
      <c r="Q83" s="48" t="e">
        <f t="shared" si="5"/>
        <v>#DIV/0!</v>
      </c>
    </row>
    <row r="84" spans="1:17" ht="12.75">
      <c r="A84" s="44">
        <f>'Data Entry'!A84</f>
        <v>0</v>
      </c>
      <c r="B84" s="24">
        <f>IF(OR('Data Entry'!E84&gt;2.9,'Data Entry'!F84&gt;2.9),1,0)</f>
        <v>0</v>
      </c>
      <c r="C84" s="19">
        <f>IF('Data Entry'!E84&gt;0,'Data Entry'!E84,'Data Entry'!F84)</f>
        <v>0</v>
      </c>
      <c r="D84" s="19">
        <f>'Data Entry'!D84</f>
        <v>0</v>
      </c>
      <c r="E84" s="25" t="e">
        <f>'Intermediate Calculations'!G84</f>
        <v>#DIV/0!</v>
      </c>
      <c r="F84" s="25" t="e">
        <f>'Intermediate Calculations'!H84</f>
        <v>#DIV/0!</v>
      </c>
      <c r="G84" s="20">
        <f>IF('Data Entry'!I84&gt;0,'Data Entry'!I84,'Data Entry'!H84+9)</f>
        <v>9</v>
      </c>
      <c r="H84" s="20">
        <f>IF(AND('Data Entry'!M84="y",'Data Entry'!N84&gt;0.29),1,0)</f>
        <v>0</v>
      </c>
      <c r="I84" s="20">
        <f>IF('Data Entry'!G84="Y",1,0)</f>
        <v>0</v>
      </c>
      <c r="J84" s="20">
        <f>'Intermediate Calculations'!J84+'Intermediate Calculations'!L84+'Intermediate Calculations'!M84</f>
        <v>0</v>
      </c>
      <c r="K84" s="26" t="e">
        <f>3.67-(0.966*B84)-(0.125*(C84-1))-(0.152*(D84-1))+(0.002*E84)+(0.0004*F84)+(0.035*G84)+(0.506*H84)-(0.264*I84)+J84+(0.4*'Intermediate Calculations'!O84)</f>
        <v>#DIV/0!</v>
      </c>
      <c r="L84" s="20" t="e">
        <f t="shared" si="3"/>
        <v>#DIV/0!</v>
      </c>
      <c r="M84" s="18" t="e">
        <f t="shared" si="4"/>
        <v>#DIV/0!</v>
      </c>
      <c r="N84" s="19">
        <f>1.7435+(0.4669*I84)-(0.2981*'Intermediate Calculations'!O84)-(0.8043*'Intermediate Calculations'!N84)+(0.2954*('BCI &amp; PEM Results'!C84-0.25))</f>
        <v>1.66965</v>
      </c>
      <c r="O84" s="46">
        <f>'Intermediate Calculations'!S84/(1+'Intermediate Calculations'!S84)</f>
        <v>0.9968377409247899</v>
      </c>
      <c r="P84" s="19">
        <f>((1.664+(0.4632*(N84+0.25*H84))+(0.9046*I84)-(2.5759*'Intermediate Calculations'!N84)+(0.4397*('BCI &amp; PEM Results'!C84-0.25))+(0.4304*('BCI &amp; PEM Results'!D84+C84-0.2))-(0.4198*'Intermediate Calculations'!Q84)+(0.02954*100*'Data Entry'!K84*'Intermediate Calculations'!E84))-(-5.7345+(0.5005*I84)-(0.9457*'Intermediate Calculations'!N84)+(0.3102*('BCI &amp; PEM Results'!C84-0.25))+(0.8054*('BCI &amp; PEM Results'!D84+'BCI &amp; PEM Results'!C84-0.2))-(0.9642*'Intermediate Calculations'!Q84)+(0.01469*'Intermediate Calculations'!E84*'Data Entry'!K84*100)))</f>
        <v>8.21450688</v>
      </c>
      <c r="Q84" s="48" t="e">
        <f t="shared" si="5"/>
        <v>#DIV/0!</v>
      </c>
    </row>
    <row r="85" spans="1:17" ht="12.75">
      <c r="A85" s="44">
        <f>'Data Entry'!A85</f>
        <v>0</v>
      </c>
      <c r="B85" s="24">
        <f>IF(OR('Data Entry'!E85&gt;2.9,'Data Entry'!F85&gt;2.9),1,0)</f>
        <v>0</v>
      </c>
      <c r="C85" s="19">
        <f>IF('Data Entry'!E85&gt;0,'Data Entry'!E85,'Data Entry'!F85)</f>
        <v>0</v>
      </c>
      <c r="D85" s="19">
        <f>'Data Entry'!D85</f>
        <v>0</v>
      </c>
      <c r="E85" s="25" t="e">
        <f>'Intermediate Calculations'!G85</f>
        <v>#DIV/0!</v>
      </c>
      <c r="F85" s="25" t="e">
        <f>'Intermediate Calculations'!H85</f>
        <v>#DIV/0!</v>
      </c>
      <c r="G85" s="20">
        <f>IF('Data Entry'!I85&gt;0,'Data Entry'!I85,'Data Entry'!H85+9)</f>
        <v>9</v>
      </c>
      <c r="H85" s="20">
        <f>IF(AND('Data Entry'!M85="y",'Data Entry'!N85&gt;0.29),1,0)</f>
        <v>0</v>
      </c>
      <c r="I85" s="20">
        <f>IF('Data Entry'!G85="Y",1,0)</f>
        <v>0</v>
      </c>
      <c r="J85" s="20">
        <f>'Intermediate Calculations'!J85+'Intermediate Calculations'!L85+'Intermediate Calculations'!M85</f>
        <v>0</v>
      </c>
      <c r="K85" s="26" t="e">
        <f>3.67-(0.966*B85)-(0.125*(C85-1))-(0.152*(D85-1))+(0.002*E85)+(0.0004*F85)+(0.035*G85)+(0.506*H85)-(0.264*I85)+J85+(0.4*'Intermediate Calculations'!O85)</f>
        <v>#DIV/0!</v>
      </c>
      <c r="L85" s="20" t="e">
        <f t="shared" si="3"/>
        <v>#DIV/0!</v>
      </c>
      <c r="M85" s="18" t="e">
        <f t="shared" si="4"/>
        <v>#DIV/0!</v>
      </c>
      <c r="N85" s="19">
        <f>1.7435+(0.4669*I85)-(0.2981*'Intermediate Calculations'!O85)-(0.8043*'Intermediate Calculations'!N85)+(0.2954*('BCI &amp; PEM Results'!C85-0.25))</f>
        <v>1.66965</v>
      </c>
      <c r="O85" s="46">
        <f>'Intermediate Calculations'!S85/(1+'Intermediate Calculations'!S85)</f>
        <v>0.9968377409247899</v>
      </c>
      <c r="P85" s="19">
        <f>((1.664+(0.4632*(N85+0.25*H85))+(0.9046*I85)-(2.5759*'Intermediate Calculations'!N85)+(0.4397*('BCI &amp; PEM Results'!C85-0.25))+(0.4304*('BCI &amp; PEM Results'!D85+C85-0.2))-(0.4198*'Intermediate Calculations'!Q85)+(0.02954*100*'Data Entry'!K85*'Intermediate Calculations'!E85))-(-5.7345+(0.5005*I85)-(0.9457*'Intermediate Calculations'!N85)+(0.3102*('BCI &amp; PEM Results'!C85-0.25))+(0.8054*('BCI &amp; PEM Results'!D85+'BCI &amp; PEM Results'!C85-0.2))-(0.9642*'Intermediate Calculations'!Q85)+(0.01469*'Intermediate Calculations'!E85*'Data Entry'!K85*100)))</f>
        <v>8.21450688</v>
      </c>
      <c r="Q85" s="48" t="e">
        <f t="shared" si="5"/>
        <v>#DIV/0!</v>
      </c>
    </row>
    <row r="86" spans="1:17" ht="12.75">
      <c r="A86" s="44">
        <f>'Data Entry'!A86</f>
        <v>0</v>
      </c>
      <c r="B86" s="24">
        <f>IF(OR('Data Entry'!E86&gt;2.9,'Data Entry'!F86&gt;2.9),1,0)</f>
        <v>0</v>
      </c>
      <c r="C86" s="19">
        <f>IF('Data Entry'!E86&gt;0,'Data Entry'!E86,'Data Entry'!F86)</f>
        <v>0</v>
      </c>
      <c r="D86" s="19">
        <f>'Data Entry'!D86</f>
        <v>0</v>
      </c>
      <c r="E86" s="25" t="e">
        <f>'Intermediate Calculations'!G86</f>
        <v>#DIV/0!</v>
      </c>
      <c r="F86" s="25" t="e">
        <f>'Intermediate Calculations'!H86</f>
        <v>#DIV/0!</v>
      </c>
      <c r="G86" s="20">
        <f>IF('Data Entry'!I86&gt;0,'Data Entry'!I86,'Data Entry'!H86+9)</f>
        <v>9</v>
      </c>
      <c r="H86" s="20">
        <f>IF(AND('Data Entry'!M86="y",'Data Entry'!N86&gt;0.29),1,0)</f>
        <v>0</v>
      </c>
      <c r="I86" s="20">
        <f>IF('Data Entry'!G86="Y",1,0)</f>
        <v>0</v>
      </c>
      <c r="J86" s="20">
        <f>'Intermediate Calculations'!J86+'Intermediate Calculations'!L86+'Intermediate Calculations'!M86</f>
        <v>0</v>
      </c>
      <c r="K86" s="26" t="e">
        <f>3.67-(0.966*B86)-(0.125*(C86-1))-(0.152*(D86-1))+(0.002*E86)+(0.0004*F86)+(0.035*G86)+(0.506*H86)-(0.264*I86)+J86+(0.4*'Intermediate Calculations'!O86)</f>
        <v>#DIV/0!</v>
      </c>
      <c r="L86" s="20" t="e">
        <f t="shared" si="3"/>
        <v>#DIV/0!</v>
      </c>
      <c r="M86" s="18" t="e">
        <f t="shared" si="4"/>
        <v>#DIV/0!</v>
      </c>
      <c r="N86" s="19">
        <f>1.7435+(0.4669*I86)-(0.2981*'Intermediate Calculations'!O86)-(0.8043*'Intermediate Calculations'!N86)+(0.2954*('BCI &amp; PEM Results'!C86-0.25))</f>
        <v>1.66965</v>
      </c>
      <c r="O86" s="46">
        <f>'Intermediate Calculations'!S86/(1+'Intermediate Calculations'!S86)</f>
        <v>0.9968377409247899</v>
      </c>
      <c r="P86" s="19">
        <f>((1.664+(0.4632*(N86+0.25*H86))+(0.9046*I86)-(2.5759*'Intermediate Calculations'!N86)+(0.4397*('BCI &amp; PEM Results'!C86-0.25))+(0.4304*('BCI &amp; PEM Results'!D86+C86-0.2))-(0.4198*'Intermediate Calculations'!Q86)+(0.02954*100*'Data Entry'!K86*'Intermediate Calculations'!E86))-(-5.7345+(0.5005*I86)-(0.9457*'Intermediate Calculations'!N86)+(0.3102*('BCI &amp; PEM Results'!C86-0.25))+(0.8054*('BCI &amp; PEM Results'!D86+'BCI &amp; PEM Results'!C86-0.2))-(0.9642*'Intermediate Calculations'!Q86)+(0.01469*'Intermediate Calculations'!E86*'Data Entry'!K86*100)))</f>
        <v>8.21450688</v>
      </c>
      <c r="Q86" s="48" t="e">
        <f t="shared" si="5"/>
        <v>#DIV/0!</v>
      </c>
    </row>
    <row r="87" spans="1:17" ht="12.75">
      <c r="A87" s="44">
        <f>'Data Entry'!A87</f>
        <v>0</v>
      </c>
      <c r="B87" s="24">
        <f>IF(OR('Data Entry'!E87&gt;2.9,'Data Entry'!F87&gt;2.9),1,0)</f>
        <v>0</v>
      </c>
      <c r="C87" s="19">
        <f>IF('Data Entry'!E87&gt;0,'Data Entry'!E87,'Data Entry'!F87)</f>
        <v>0</v>
      </c>
      <c r="D87" s="19">
        <f>'Data Entry'!D87</f>
        <v>0</v>
      </c>
      <c r="E87" s="25" t="e">
        <f>'Intermediate Calculations'!G87</f>
        <v>#DIV/0!</v>
      </c>
      <c r="F87" s="25" t="e">
        <f>'Intermediate Calculations'!H87</f>
        <v>#DIV/0!</v>
      </c>
      <c r="G87" s="20">
        <f>IF('Data Entry'!I87&gt;0,'Data Entry'!I87,'Data Entry'!H87+9)</f>
        <v>9</v>
      </c>
      <c r="H87" s="20">
        <f>IF(AND('Data Entry'!M87="y",'Data Entry'!N87&gt;0.29),1,0)</f>
        <v>0</v>
      </c>
      <c r="I87" s="20">
        <f>IF('Data Entry'!G87="Y",1,0)</f>
        <v>0</v>
      </c>
      <c r="J87" s="20">
        <f>'Intermediate Calculations'!J87+'Intermediate Calculations'!L87+'Intermediate Calculations'!M87</f>
        <v>0</v>
      </c>
      <c r="K87" s="26" t="e">
        <f>3.67-(0.966*B87)-(0.125*(C87-1))-(0.152*(D87-1))+(0.002*E87)+(0.0004*F87)+(0.035*G87)+(0.506*H87)-(0.264*I87)+J87+(0.4*'Intermediate Calculations'!O87)</f>
        <v>#DIV/0!</v>
      </c>
      <c r="L87" s="20" t="e">
        <f t="shared" si="3"/>
        <v>#DIV/0!</v>
      </c>
      <c r="M87" s="18" t="e">
        <f t="shared" si="4"/>
        <v>#DIV/0!</v>
      </c>
      <c r="N87" s="19">
        <f>1.7435+(0.4669*I87)-(0.2981*'Intermediate Calculations'!O87)-(0.8043*'Intermediate Calculations'!N87)+(0.2954*('BCI &amp; PEM Results'!C87-0.25))</f>
        <v>1.66965</v>
      </c>
      <c r="O87" s="46">
        <f>'Intermediate Calculations'!S87/(1+'Intermediate Calculations'!S87)</f>
        <v>0.9968377409247899</v>
      </c>
      <c r="P87" s="19">
        <f>((1.664+(0.4632*(N87+0.25*H87))+(0.9046*I87)-(2.5759*'Intermediate Calculations'!N87)+(0.4397*('BCI &amp; PEM Results'!C87-0.25))+(0.4304*('BCI &amp; PEM Results'!D87+C87-0.2))-(0.4198*'Intermediate Calculations'!Q87)+(0.02954*100*'Data Entry'!K87*'Intermediate Calculations'!E87))-(-5.7345+(0.5005*I87)-(0.9457*'Intermediate Calculations'!N87)+(0.3102*('BCI &amp; PEM Results'!C87-0.25))+(0.8054*('BCI &amp; PEM Results'!D87+'BCI &amp; PEM Results'!C87-0.2))-(0.9642*'Intermediate Calculations'!Q87)+(0.01469*'Intermediate Calculations'!E87*'Data Entry'!K87*100)))</f>
        <v>8.21450688</v>
      </c>
      <c r="Q87" s="48" t="e">
        <f t="shared" si="5"/>
        <v>#DIV/0!</v>
      </c>
    </row>
    <row r="88" spans="1:17" ht="12.75">
      <c r="A88" s="44">
        <f>'Data Entry'!A88</f>
        <v>0</v>
      </c>
      <c r="B88" s="24">
        <f>IF(OR('Data Entry'!E88&gt;2.9,'Data Entry'!F88&gt;2.9),1,0)</f>
        <v>0</v>
      </c>
      <c r="C88" s="19">
        <f>IF('Data Entry'!E88&gt;0,'Data Entry'!E88,'Data Entry'!F88)</f>
        <v>0</v>
      </c>
      <c r="D88" s="19">
        <f>'Data Entry'!D88</f>
        <v>0</v>
      </c>
      <c r="E88" s="25" t="e">
        <f>'Intermediate Calculations'!G88</f>
        <v>#DIV/0!</v>
      </c>
      <c r="F88" s="25" t="e">
        <f>'Intermediate Calculations'!H88</f>
        <v>#DIV/0!</v>
      </c>
      <c r="G88" s="20">
        <f>IF('Data Entry'!I88&gt;0,'Data Entry'!I88,'Data Entry'!H88+9)</f>
        <v>9</v>
      </c>
      <c r="H88" s="20">
        <f>IF(AND('Data Entry'!M88="y",'Data Entry'!N88&gt;0.29),1,0)</f>
        <v>0</v>
      </c>
      <c r="I88" s="20">
        <f>IF('Data Entry'!G88="Y",1,0)</f>
        <v>0</v>
      </c>
      <c r="J88" s="20">
        <f>'Intermediate Calculations'!J88+'Intermediate Calculations'!L88+'Intermediate Calculations'!M88</f>
        <v>0</v>
      </c>
      <c r="K88" s="26" t="e">
        <f>3.67-(0.966*B88)-(0.125*(C88-1))-(0.152*(D88-1))+(0.002*E88)+(0.0004*F88)+(0.035*G88)+(0.506*H88)-(0.264*I88)+J88+(0.4*'Intermediate Calculations'!O88)</f>
        <v>#DIV/0!</v>
      </c>
      <c r="L88" s="20" t="e">
        <f t="shared" si="3"/>
        <v>#DIV/0!</v>
      </c>
      <c r="M88" s="18" t="e">
        <f t="shared" si="4"/>
        <v>#DIV/0!</v>
      </c>
      <c r="N88" s="19">
        <f>1.7435+(0.4669*I88)-(0.2981*'Intermediate Calculations'!O88)-(0.8043*'Intermediate Calculations'!N88)+(0.2954*('BCI &amp; PEM Results'!C88-0.25))</f>
        <v>1.66965</v>
      </c>
      <c r="O88" s="46">
        <f>'Intermediate Calculations'!S88/(1+'Intermediate Calculations'!S88)</f>
        <v>0.9968377409247899</v>
      </c>
      <c r="P88" s="19">
        <f>((1.664+(0.4632*(N88+0.25*H88))+(0.9046*I88)-(2.5759*'Intermediate Calculations'!N88)+(0.4397*('BCI &amp; PEM Results'!C88-0.25))+(0.4304*('BCI &amp; PEM Results'!D88+C88-0.2))-(0.4198*'Intermediate Calculations'!Q88)+(0.02954*100*'Data Entry'!K88*'Intermediate Calculations'!E88))-(-5.7345+(0.5005*I88)-(0.9457*'Intermediate Calculations'!N88)+(0.3102*('BCI &amp; PEM Results'!C88-0.25))+(0.8054*('BCI &amp; PEM Results'!D88+'BCI &amp; PEM Results'!C88-0.2))-(0.9642*'Intermediate Calculations'!Q88)+(0.01469*'Intermediate Calculations'!E88*'Data Entry'!K88*100)))</f>
        <v>8.21450688</v>
      </c>
      <c r="Q88" s="48" t="e">
        <f t="shared" si="5"/>
        <v>#DIV/0!</v>
      </c>
    </row>
    <row r="89" spans="1:17" ht="12.75">
      <c r="A89" s="44">
        <f>'Data Entry'!A89</f>
        <v>0</v>
      </c>
      <c r="B89" s="24">
        <f>IF(OR('Data Entry'!E89&gt;2.9,'Data Entry'!F89&gt;2.9),1,0)</f>
        <v>0</v>
      </c>
      <c r="C89" s="19">
        <f>IF('Data Entry'!E89&gt;0,'Data Entry'!E89,'Data Entry'!F89)</f>
        <v>0</v>
      </c>
      <c r="D89" s="19">
        <f>'Data Entry'!D89</f>
        <v>0</v>
      </c>
      <c r="E89" s="25" t="e">
        <f>'Intermediate Calculations'!G89</f>
        <v>#DIV/0!</v>
      </c>
      <c r="F89" s="25" t="e">
        <f>'Intermediate Calculations'!H89</f>
        <v>#DIV/0!</v>
      </c>
      <c r="G89" s="20">
        <f>IF('Data Entry'!I89&gt;0,'Data Entry'!I89,'Data Entry'!H89+9)</f>
        <v>9</v>
      </c>
      <c r="H89" s="20">
        <f>IF(AND('Data Entry'!M89="y",'Data Entry'!N89&gt;0.29),1,0)</f>
        <v>0</v>
      </c>
      <c r="I89" s="20">
        <f>IF('Data Entry'!G89="Y",1,0)</f>
        <v>0</v>
      </c>
      <c r="J89" s="20">
        <f>'Intermediate Calculations'!J89+'Intermediate Calculations'!L89+'Intermediate Calculations'!M89</f>
        <v>0</v>
      </c>
      <c r="K89" s="26" t="e">
        <f>3.67-(0.966*B89)-(0.125*(C89-1))-(0.152*(D89-1))+(0.002*E89)+(0.0004*F89)+(0.035*G89)+(0.506*H89)-(0.264*I89)+J89+(0.4*'Intermediate Calculations'!O89)</f>
        <v>#DIV/0!</v>
      </c>
      <c r="L89" s="20" t="e">
        <f t="shared" si="3"/>
        <v>#DIV/0!</v>
      </c>
      <c r="M89" s="18" t="e">
        <f t="shared" si="4"/>
        <v>#DIV/0!</v>
      </c>
      <c r="N89" s="19">
        <f>1.7435+(0.4669*I89)-(0.2981*'Intermediate Calculations'!O89)-(0.8043*'Intermediate Calculations'!N89)+(0.2954*('BCI &amp; PEM Results'!C89-0.25))</f>
        <v>1.66965</v>
      </c>
      <c r="O89" s="46">
        <f>'Intermediate Calculations'!S89/(1+'Intermediate Calculations'!S89)</f>
        <v>0.9968377409247899</v>
      </c>
      <c r="P89" s="19">
        <f>((1.664+(0.4632*(N89+0.25*H89))+(0.9046*I89)-(2.5759*'Intermediate Calculations'!N89)+(0.4397*('BCI &amp; PEM Results'!C89-0.25))+(0.4304*('BCI &amp; PEM Results'!D89+C89-0.2))-(0.4198*'Intermediate Calculations'!Q89)+(0.02954*100*'Data Entry'!K89*'Intermediate Calculations'!E89))-(-5.7345+(0.5005*I89)-(0.9457*'Intermediate Calculations'!N89)+(0.3102*('BCI &amp; PEM Results'!C89-0.25))+(0.8054*('BCI &amp; PEM Results'!D89+'BCI &amp; PEM Results'!C89-0.2))-(0.9642*'Intermediate Calculations'!Q89)+(0.01469*'Intermediate Calculations'!E89*'Data Entry'!K89*100)))</f>
        <v>8.21450688</v>
      </c>
      <c r="Q89" s="48" t="e">
        <f t="shared" si="5"/>
        <v>#DIV/0!</v>
      </c>
    </row>
    <row r="90" spans="1:17" ht="12.75">
      <c r="A90" s="44">
        <f>'Data Entry'!A90</f>
        <v>0</v>
      </c>
      <c r="B90" s="24">
        <f>IF(OR('Data Entry'!E90&gt;2.9,'Data Entry'!F90&gt;2.9),1,0)</f>
        <v>0</v>
      </c>
      <c r="C90" s="19">
        <f>IF('Data Entry'!E90&gt;0,'Data Entry'!E90,'Data Entry'!F90)</f>
        <v>0</v>
      </c>
      <c r="D90" s="19">
        <f>'Data Entry'!D90</f>
        <v>0</v>
      </c>
      <c r="E90" s="25" t="e">
        <f>'Intermediate Calculations'!G90</f>
        <v>#DIV/0!</v>
      </c>
      <c r="F90" s="25" t="e">
        <f>'Intermediate Calculations'!H90</f>
        <v>#DIV/0!</v>
      </c>
      <c r="G90" s="20">
        <f>IF('Data Entry'!I90&gt;0,'Data Entry'!I90,'Data Entry'!H90+9)</f>
        <v>9</v>
      </c>
      <c r="H90" s="20">
        <f>IF(AND('Data Entry'!M90="y",'Data Entry'!N90&gt;0.29),1,0)</f>
        <v>0</v>
      </c>
      <c r="I90" s="20">
        <f>IF('Data Entry'!G90="Y",1,0)</f>
        <v>0</v>
      </c>
      <c r="J90" s="20">
        <f>'Intermediate Calculations'!J90+'Intermediate Calculations'!L90+'Intermediate Calculations'!M90</f>
        <v>0</v>
      </c>
      <c r="K90" s="26" t="e">
        <f>3.67-(0.966*B90)-(0.125*(C90-1))-(0.152*(D90-1))+(0.002*E90)+(0.0004*F90)+(0.035*G90)+(0.506*H90)-(0.264*I90)+J90+(0.4*'Intermediate Calculations'!O90)</f>
        <v>#DIV/0!</v>
      </c>
      <c r="L90" s="20" t="e">
        <f t="shared" si="3"/>
        <v>#DIV/0!</v>
      </c>
      <c r="M90" s="18" t="e">
        <f t="shared" si="4"/>
        <v>#DIV/0!</v>
      </c>
      <c r="N90" s="19">
        <f>1.7435+(0.4669*I90)-(0.2981*'Intermediate Calculations'!O90)-(0.8043*'Intermediate Calculations'!N90)+(0.2954*('BCI &amp; PEM Results'!C90-0.25))</f>
        <v>1.66965</v>
      </c>
      <c r="O90" s="46">
        <f>'Intermediate Calculations'!S90/(1+'Intermediate Calculations'!S90)</f>
        <v>0.9968377409247899</v>
      </c>
      <c r="P90" s="19">
        <f>((1.664+(0.4632*(N90+0.25*H90))+(0.9046*I90)-(2.5759*'Intermediate Calculations'!N90)+(0.4397*('BCI &amp; PEM Results'!C90-0.25))+(0.4304*('BCI &amp; PEM Results'!D90+C90-0.2))-(0.4198*'Intermediate Calculations'!Q90)+(0.02954*100*'Data Entry'!K90*'Intermediate Calculations'!E90))-(-5.7345+(0.5005*I90)-(0.9457*'Intermediate Calculations'!N90)+(0.3102*('BCI &amp; PEM Results'!C90-0.25))+(0.8054*('BCI &amp; PEM Results'!D90+'BCI &amp; PEM Results'!C90-0.2))-(0.9642*'Intermediate Calculations'!Q90)+(0.01469*'Intermediate Calculations'!E90*'Data Entry'!K90*100)))</f>
        <v>8.21450688</v>
      </c>
      <c r="Q90" s="48" t="e">
        <f t="shared" si="5"/>
        <v>#DIV/0!</v>
      </c>
    </row>
    <row r="91" spans="1:17" ht="12.75">
      <c r="A91" s="44">
        <f>'Data Entry'!A91</f>
        <v>0</v>
      </c>
      <c r="B91" s="24">
        <f>IF(OR('Data Entry'!E91&gt;2.9,'Data Entry'!F91&gt;2.9),1,0)</f>
        <v>0</v>
      </c>
      <c r="C91" s="19">
        <f>IF('Data Entry'!E91&gt;0,'Data Entry'!E91,'Data Entry'!F91)</f>
        <v>0</v>
      </c>
      <c r="D91" s="19">
        <f>'Data Entry'!D91</f>
        <v>0</v>
      </c>
      <c r="E91" s="25" t="e">
        <f>'Intermediate Calculations'!G91</f>
        <v>#DIV/0!</v>
      </c>
      <c r="F91" s="25" t="e">
        <f>'Intermediate Calculations'!H91</f>
        <v>#DIV/0!</v>
      </c>
      <c r="G91" s="20">
        <f>IF('Data Entry'!I91&gt;0,'Data Entry'!I91,'Data Entry'!H91+9)</f>
        <v>9</v>
      </c>
      <c r="H91" s="20">
        <f>IF(AND('Data Entry'!M91="y",'Data Entry'!N91&gt;0.29),1,0)</f>
        <v>0</v>
      </c>
      <c r="I91" s="20">
        <f>IF('Data Entry'!G91="Y",1,0)</f>
        <v>0</v>
      </c>
      <c r="J91" s="20">
        <f>'Intermediate Calculations'!J91+'Intermediate Calculations'!L91+'Intermediate Calculations'!M91</f>
        <v>0</v>
      </c>
      <c r="K91" s="26" t="e">
        <f>3.67-(0.966*B91)-(0.125*(C91-1))-(0.152*(D91-1))+(0.002*E91)+(0.0004*F91)+(0.035*G91)+(0.506*H91)-(0.264*I91)+J91+(0.4*'Intermediate Calculations'!O91)</f>
        <v>#DIV/0!</v>
      </c>
      <c r="L91" s="20" t="e">
        <f t="shared" si="3"/>
        <v>#DIV/0!</v>
      </c>
      <c r="M91" s="18" t="e">
        <f t="shared" si="4"/>
        <v>#DIV/0!</v>
      </c>
      <c r="N91" s="19">
        <f>1.7435+(0.4669*I91)-(0.2981*'Intermediate Calculations'!O91)-(0.8043*'Intermediate Calculations'!N91)+(0.2954*('BCI &amp; PEM Results'!C91-0.25))</f>
        <v>1.66965</v>
      </c>
      <c r="O91" s="46">
        <f>'Intermediate Calculations'!S91/(1+'Intermediate Calculations'!S91)</f>
        <v>0.9968377409247899</v>
      </c>
      <c r="P91" s="19">
        <f>((1.664+(0.4632*(N91+0.25*H91))+(0.9046*I91)-(2.5759*'Intermediate Calculations'!N91)+(0.4397*('BCI &amp; PEM Results'!C91-0.25))+(0.4304*('BCI &amp; PEM Results'!D91+C91-0.2))-(0.4198*'Intermediate Calculations'!Q91)+(0.02954*100*'Data Entry'!K91*'Intermediate Calculations'!E91))-(-5.7345+(0.5005*I91)-(0.9457*'Intermediate Calculations'!N91)+(0.3102*('BCI &amp; PEM Results'!C91-0.25))+(0.8054*('BCI &amp; PEM Results'!D91+'BCI &amp; PEM Results'!C91-0.2))-(0.9642*'Intermediate Calculations'!Q91)+(0.01469*'Intermediate Calculations'!E91*'Data Entry'!K91*100)))</f>
        <v>8.21450688</v>
      </c>
      <c r="Q91" s="48" t="e">
        <f t="shared" si="5"/>
        <v>#DIV/0!</v>
      </c>
    </row>
    <row r="92" spans="1:17" ht="12.75">
      <c r="A92" s="44">
        <f>'Data Entry'!A92</f>
        <v>0</v>
      </c>
      <c r="B92" s="24">
        <f>IF(OR('Data Entry'!E92&gt;2.9,'Data Entry'!F92&gt;2.9),1,0)</f>
        <v>0</v>
      </c>
      <c r="C92" s="19">
        <f>IF('Data Entry'!E92&gt;0,'Data Entry'!E92,'Data Entry'!F92)</f>
        <v>0</v>
      </c>
      <c r="D92" s="19">
        <f>'Data Entry'!D92</f>
        <v>0</v>
      </c>
      <c r="E92" s="25" t="e">
        <f>'Intermediate Calculations'!G92</f>
        <v>#DIV/0!</v>
      </c>
      <c r="F92" s="25" t="e">
        <f>'Intermediate Calculations'!H92</f>
        <v>#DIV/0!</v>
      </c>
      <c r="G92" s="20">
        <f>IF('Data Entry'!I92&gt;0,'Data Entry'!I92,'Data Entry'!H92+9)</f>
        <v>9</v>
      </c>
      <c r="H92" s="20">
        <f>IF(AND('Data Entry'!M92="y",'Data Entry'!N92&gt;0.29),1,0)</f>
        <v>0</v>
      </c>
      <c r="I92" s="20">
        <f>IF('Data Entry'!G92="Y",1,0)</f>
        <v>0</v>
      </c>
      <c r="J92" s="20">
        <f>'Intermediate Calculations'!J92+'Intermediate Calculations'!L92+'Intermediate Calculations'!M92</f>
        <v>0</v>
      </c>
      <c r="K92" s="26" t="e">
        <f>3.67-(0.966*B92)-(0.125*(C92-1))-(0.152*(D92-1))+(0.002*E92)+(0.0004*F92)+(0.035*G92)+(0.506*H92)-(0.264*I92)+J92+(0.4*'Intermediate Calculations'!O92)</f>
        <v>#DIV/0!</v>
      </c>
      <c r="L92" s="20" t="e">
        <f t="shared" si="3"/>
        <v>#DIV/0!</v>
      </c>
      <c r="M92" s="18" t="e">
        <f t="shared" si="4"/>
        <v>#DIV/0!</v>
      </c>
      <c r="N92" s="19">
        <f>1.7435+(0.4669*I92)-(0.2981*'Intermediate Calculations'!O92)-(0.8043*'Intermediate Calculations'!N92)+(0.2954*('BCI &amp; PEM Results'!C92-0.25))</f>
        <v>1.66965</v>
      </c>
      <c r="O92" s="46">
        <f>'Intermediate Calculations'!S92/(1+'Intermediate Calculations'!S92)</f>
        <v>0.9968377409247899</v>
      </c>
      <c r="P92" s="19">
        <f>((1.664+(0.4632*(N92+0.25*H92))+(0.9046*I92)-(2.5759*'Intermediate Calculations'!N92)+(0.4397*('BCI &amp; PEM Results'!C92-0.25))+(0.4304*('BCI &amp; PEM Results'!D92+C92-0.2))-(0.4198*'Intermediate Calculations'!Q92)+(0.02954*100*'Data Entry'!K92*'Intermediate Calculations'!E92))-(-5.7345+(0.5005*I92)-(0.9457*'Intermediate Calculations'!N92)+(0.3102*('BCI &amp; PEM Results'!C92-0.25))+(0.8054*('BCI &amp; PEM Results'!D92+'BCI &amp; PEM Results'!C92-0.2))-(0.9642*'Intermediate Calculations'!Q92)+(0.01469*'Intermediate Calculations'!E92*'Data Entry'!K92*100)))</f>
        <v>8.21450688</v>
      </c>
      <c r="Q92" s="48" t="e">
        <f t="shared" si="5"/>
        <v>#DIV/0!</v>
      </c>
    </row>
    <row r="93" spans="1:17" ht="12.75">
      <c r="A93" s="44">
        <f>'Data Entry'!A93</f>
        <v>0</v>
      </c>
      <c r="B93" s="24">
        <f>IF(OR('Data Entry'!E93&gt;2.9,'Data Entry'!F93&gt;2.9),1,0)</f>
        <v>0</v>
      </c>
      <c r="C93" s="19">
        <f>IF('Data Entry'!E93&gt;0,'Data Entry'!E93,'Data Entry'!F93)</f>
        <v>0</v>
      </c>
      <c r="D93" s="19">
        <f>'Data Entry'!D93</f>
        <v>0</v>
      </c>
      <c r="E93" s="25" t="e">
        <f>'Intermediate Calculations'!G93</f>
        <v>#DIV/0!</v>
      </c>
      <c r="F93" s="25" t="e">
        <f>'Intermediate Calculations'!H93</f>
        <v>#DIV/0!</v>
      </c>
      <c r="G93" s="20">
        <f>IF('Data Entry'!I93&gt;0,'Data Entry'!I93,'Data Entry'!H93+9)</f>
        <v>9</v>
      </c>
      <c r="H93" s="20">
        <f>IF(AND('Data Entry'!M93="y",'Data Entry'!N93&gt;0.29),1,0)</f>
        <v>0</v>
      </c>
      <c r="I93" s="20">
        <f>IF('Data Entry'!G93="Y",1,0)</f>
        <v>0</v>
      </c>
      <c r="J93" s="20">
        <f>'Intermediate Calculations'!J93+'Intermediate Calculations'!L93+'Intermediate Calculations'!M93</f>
        <v>0</v>
      </c>
      <c r="K93" s="26" t="e">
        <f>3.67-(0.966*B93)-(0.125*(C93-1))-(0.152*(D93-1))+(0.002*E93)+(0.0004*F93)+(0.035*G93)+(0.506*H93)-(0.264*I93)+J93+(0.4*'Intermediate Calculations'!O93)</f>
        <v>#DIV/0!</v>
      </c>
      <c r="L93" s="20" t="e">
        <f t="shared" si="3"/>
        <v>#DIV/0!</v>
      </c>
      <c r="M93" s="18" t="e">
        <f t="shared" si="4"/>
        <v>#DIV/0!</v>
      </c>
      <c r="N93" s="19">
        <f>1.7435+(0.4669*I93)-(0.2981*'Intermediate Calculations'!O93)-(0.8043*'Intermediate Calculations'!N93)+(0.2954*('BCI &amp; PEM Results'!C93-0.25))</f>
        <v>1.66965</v>
      </c>
      <c r="O93" s="46">
        <f>'Intermediate Calculations'!S93/(1+'Intermediate Calculations'!S93)</f>
        <v>0.9968377409247899</v>
      </c>
      <c r="P93" s="19">
        <f>((1.664+(0.4632*(N93+0.25*H93))+(0.9046*I93)-(2.5759*'Intermediate Calculations'!N93)+(0.4397*('BCI &amp; PEM Results'!C93-0.25))+(0.4304*('BCI &amp; PEM Results'!D93+C93-0.2))-(0.4198*'Intermediate Calculations'!Q93)+(0.02954*100*'Data Entry'!K93*'Intermediate Calculations'!E93))-(-5.7345+(0.5005*I93)-(0.9457*'Intermediate Calculations'!N93)+(0.3102*('BCI &amp; PEM Results'!C93-0.25))+(0.8054*('BCI &amp; PEM Results'!D93+'BCI &amp; PEM Results'!C93-0.2))-(0.9642*'Intermediate Calculations'!Q93)+(0.01469*'Intermediate Calculations'!E93*'Data Entry'!K93*100)))</f>
        <v>8.21450688</v>
      </c>
      <c r="Q93" s="48" t="e">
        <f t="shared" si="5"/>
        <v>#DIV/0!</v>
      </c>
    </row>
    <row r="94" spans="1:17" ht="12.75">
      <c r="A94" s="44">
        <f>'Data Entry'!A94</f>
        <v>0</v>
      </c>
      <c r="B94" s="24">
        <f>IF(OR('Data Entry'!E94&gt;2.9,'Data Entry'!F94&gt;2.9),1,0)</f>
        <v>0</v>
      </c>
      <c r="C94" s="19">
        <f>IF('Data Entry'!E94&gt;0,'Data Entry'!E94,'Data Entry'!F94)</f>
        <v>0</v>
      </c>
      <c r="D94" s="19">
        <f>'Data Entry'!D94</f>
        <v>0</v>
      </c>
      <c r="E94" s="25" t="e">
        <f>'Intermediate Calculations'!G94</f>
        <v>#DIV/0!</v>
      </c>
      <c r="F94" s="25" t="e">
        <f>'Intermediate Calculations'!H94</f>
        <v>#DIV/0!</v>
      </c>
      <c r="G94" s="20">
        <f>IF('Data Entry'!I94&gt;0,'Data Entry'!I94,'Data Entry'!H94+9)</f>
        <v>9</v>
      </c>
      <c r="H94" s="20">
        <f>IF(AND('Data Entry'!M94="y",'Data Entry'!N94&gt;0.29),1,0)</f>
        <v>0</v>
      </c>
      <c r="I94" s="20">
        <f>IF('Data Entry'!G94="Y",1,0)</f>
        <v>0</v>
      </c>
      <c r="J94" s="20">
        <f>'Intermediate Calculations'!J94+'Intermediate Calculations'!L94+'Intermediate Calculations'!M94</f>
        <v>0</v>
      </c>
      <c r="K94" s="26" t="e">
        <f>3.67-(0.966*B94)-(0.125*(C94-1))-(0.152*(D94-1))+(0.002*E94)+(0.0004*F94)+(0.035*G94)+(0.506*H94)-(0.264*I94)+J94+(0.4*'Intermediate Calculations'!O94)</f>
        <v>#DIV/0!</v>
      </c>
      <c r="L94" s="20" t="e">
        <f t="shared" si="3"/>
        <v>#DIV/0!</v>
      </c>
      <c r="M94" s="18" t="e">
        <f t="shared" si="4"/>
        <v>#DIV/0!</v>
      </c>
      <c r="N94" s="19">
        <f>1.7435+(0.4669*I94)-(0.2981*'Intermediate Calculations'!O94)-(0.8043*'Intermediate Calculations'!N94)+(0.2954*('BCI &amp; PEM Results'!C94-0.25))</f>
        <v>1.66965</v>
      </c>
      <c r="O94" s="46">
        <f>'Intermediate Calculations'!S94/(1+'Intermediate Calculations'!S94)</f>
        <v>0.9968377409247899</v>
      </c>
      <c r="P94" s="19">
        <f>((1.664+(0.4632*(N94+0.25*H94))+(0.9046*I94)-(2.5759*'Intermediate Calculations'!N94)+(0.4397*('BCI &amp; PEM Results'!C94-0.25))+(0.4304*('BCI &amp; PEM Results'!D94+C94-0.2))-(0.4198*'Intermediate Calculations'!Q94)+(0.02954*100*'Data Entry'!K94*'Intermediate Calculations'!E94))-(-5.7345+(0.5005*I94)-(0.9457*'Intermediate Calculations'!N94)+(0.3102*('BCI &amp; PEM Results'!C94-0.25))+(0.8054*('BCI &amp; PEM Results'!D94+'BCI &amp; PEM Results'!C94-0.2))-(0.9642*'Intermediate Calculations'!Q94)+(0.01469*'Intermediate Calculations'!E94*'Data Entry'!K94*100)))</f>
        <v>8.21450688</v>
      </c>
      <c r="Q94" s="48" t="e">
        <f t="shared" si="5"/>
        <v>#DIV/0!</v>
      </c>
    </row>
    <row r="95" spans="1:17" ht="12.75">
      <c r="A95" s="44">
        <f>'Data Entry'!A95</f>
        <v>0</v>
      </c>
      <c r="B95" s="24">
        <f>IF(OR('Data Entry'!E95&gt;2.9,'Data Entry'!F95&gt;2.9),1,0)</f>
        <v>0</v>
      </c>
      <c r="C95" s="19">
        <f>IF('Data Entry'!E95&gt;0,'Data Entry'!E95,'Data Entry'!F95)</f>
        <v>0</v>
      </c>
      <c r="D95" s="19">
        <f>'Data Entry'!D95</f>
        <v>0</v>
      </c>
      <c r="E95" s="25" t="e">
        <f>'Intermediate Calculations'!G95</f>
        <v>#DIV/0!</v>
      </c>
      <c r="F95" s="25" t="e">
        <f>'Intermediate Calculations'!H95</f>
        <v>#DIV/0!</v>
      </c>
      <c r="G95" s="20">
        <f>IF('Data Entry'!I95&gt;0,'Data Entry'!I95,'Data Entry'!H95+9)</f>
        <v>9</v>
      </c>
      <c r="H95" s="20">
        <f>IF(AND('Data Entry'!M95="y",'Data Entry'!N95&gt;0.29),1,0)</f>
        <v>0</v>
      </c>
      <c r="I95" s="20">
        <f>IF('Data Entry'!G95="Y",1,0)</f>
        <v>0</v>
      </c>
      <c r="J95" s="20">
        <f>'Intermediate Calculations'!J95+'Intermediate Calculations'!L95+'Intermediate Calculations'!M95</f>
        <v>0</v>
      </c>
      <c r="K95" s="26" t="e">
        <f>3.67-(0.966*B95)-(0.125*(C95-1))-(0.152*(D95-1))+(0.002*E95)+(0.0004*F95)+(0.035*G95)+(0.506*H95)-(0.264*I95)+J95+(0.4*'Intermediate Calculations'!O95)</f>
        <v>#DIV/0!</v>
      </c>
      <c r="L95" s="20" t="e">
        <f t="shared" si="3"/>
        <v>#DIV/0!</v>
      </c>
      <c r="M95" s="18" t="e">
        <f t="shared" si="4"/>
        <v>#DIV/0!</v>
      </c>
      <c r="N95" s="19">
        <f>1.7435+(0.4669*I95)-(0.2981*'Intermediate Calculations'!O95)-(0.8043*'Intermediate Calculations'!N95)+(0.2954*('BCI &amp; PEM Results'!C95-0.25))</f>
        <v>1.66965</v>
      </c>
      <c r="O95" s="46">
        <f>'Intermediate Calculations'!S95/(1+'Intermediate Calculations'!S95)</f>
        <v>0.9968377409247899</v>
      </c>
      <c r="P95" s="19">
        <f>((1.664+(0.4632*(N95+0.25*H95))+(0.9046*I95)-(2.5759*'Intermediate Calculations'!N95)+(0.4397*('BCI &amp; PEM Results'!C95-0.25))+(0.4304*('BCI &amp; PEM Results'!D95+C95-0.2))-(0.4198*'Intermediate Calculations'!Q95)+(0.02954*100*'Data Entry'!K95*'Intermediate Calculations'!E95))-(-5.7345+(0.5005*I95)-(0.9457*'Intermediate Calculations'!N95)+(0.3102*('BCI &amp; PEM Results'!C95-0.25))+(0.8054*('BCI &amp; PEM Results'!D95+'BCI &amp; PEM Results'!C95-0.2))-(0.9642*'Intermediate Calculations'!Q95)+(0.01469*'Intermediate Calculations'!E95*'Data Entry'!K95*100)))</f>
        <v>8.21450688</v>
      </c>
      <c r="Q95" s="48" t="e">
        <f t="shared" si="5"/>
        <v>#DIV/0!</v>
      </c>
    </row>
    <row r="96" spans="1:17" ht="12.75">
      <c r="A96" s="44">
        <f>'Data Entry'!A96</f>
        <v>0</v>
      </c>
      <c r="B96" s="24">
        <f>IF(OR('Data Entry'!E96&gt;2.9,'Data Entry'!F96&gt;2.9),1,0)</f>
        <v>0</v>
      </c>
      <c r="C96" s="19">
        <f>IF('Data Entry'!E96&gt;0,'Data Entry'!E96,'Data Entry'!F96)</f>
        <v>0</v>
      </c>
      <c r="D96" s="19">
        <f>'Data Entry'!D96</f>
        <v>0</v>
      </c>
      <c r="E96" s="25" t="e">
        <f>'Intermediate Calculations'!G96</f>
        <v>#DIV/0!</v>
      </c>
      <c r="F96" s="25" t="e">
        <f>'Intermediate Calculations'!H96</f>
        <v>#DIV/0!</v>
      </c>
      <c r="G96" s="20">
        <f>IF('Data Entry'!I96&gt;0,'Data Entry'!I96,'Data Entry'!H96+9)</f>
        <v>9</v>
      </c>
      <c r="H96" s="20">
        <f>IF(AND('Data Entry'!M96="y",'Data Entry'!N96&gt;0.29),1,0)</f>
        <v>0</v>
      </c>
      <c r="I96" s="20">
        <f>IF('Data Entry'!G96="Y",1,0)</f>
        <v>0</v>
      </c>
      <c r="J96" s="20">
        <f>'Intermediate Calculations'!J96+'Intermediate Calculations'!L96+'Intermediate Calculations'!M96</f>
        <v>0</v>
      </c>
      <c r="K96" s="26" t="e">
        <f>3.67-(0.966*B96)-(0.125*(C96-1))-(0.152*(D96-1))+(0.002*E96)+(0.0004*F96)+(0.035*G96)+(0.506*H96)-(0.264*I96)+J96+(0.4*'Intermediate Calculations'!O96)</f>
        <v>#DIV/0!</v>
      </c>
      <c r="L96" s="20" t="e">
        <f t="shared" si="3"/>
        <v>#DIV/0!</v>
      </c>
      <c r="M96" s="18" t="e">
        <f t="shared" si="4"/>
        <v>#DIV/0!</v>
      </c>
      <c r="N96" s="19">
        <f>1.7435+(0.4669*I96)-(0.2981*'Intermediate Calculations'!O96)-(0.8043*'Intermediate Calculations'!N96)+(0.2954*('BCI &amp; PEM Results'!C96-0.25))</f>
        <v>1.66965</v>
      </c>
      <c r="O96" s="46">
        <f>'Intermediate Calculations'!S96/(1+'Intermediate Calculations'!S96)</f>
        <v>0.9968377409247899</v>
      </c>
      <c r="P96" s="19">
        <f>((1.664+(0.4632*(N96+0.25*H96))+(0.9046*I96)-(2.5759*'Intermediate Calculations'!N96)+(0.4397*('BCI &amp; PEM Results'!C96-0.25))+(0.4304*('BCI &amp; PEM Results'!D96+C96-0.2))-(0.4198*'Intermediate Calculations'!Q96)+(0.02954*100*'Data Entry'!K96*'Intermediate Calculations'!E96))-(-5.7345+(0.5005*I96)-(0.9457*'Intermediate Calculations'!N96)+(0.3102*('BCI &amp; PEM Results'!C96-0.25))+(0.8054*('BCI &amp; PEM Results'!D96+'BCI &amp; PEM Results'!C96-0.2))-(0.9642*'Intermediate Calculations'!Q96)+(0.01469*'Intermediate Calculations'!E96*'Data Entry'!K96*100)))</f>
        <v>8.21450688</v>
      </c>
      <c r="Q96" s="48" t="e">
        <f t="shared" si="5"/>
        <v>#DIV/0!</v>
      </c>
    </row>
    <row r="97" spans="1:17" ht="12.75">
      <c r="A97" s="44">
        <f>'Data Entry'!A97</f>
        <v>0</v>
      </c>
      <c r="B97" s="24">
        <f>IF(OR('Data Entry'!E97&gt;2.9,'Data Entry'!F97&gt;2.9),1,0)</f>
        <v>0</v>
      </c>
      <c r="C97" s="19">
        <f>IF('Data Entry'!E97&gt;0,'Data Entry'!E97,'Data Entry'!F97)</f>
        <v>0</v>
      </c>
      <c r="D97" s="19">
        <f>'Data Entry'!D97</f>
        <v>0</v>
      </c>
      <c r="E97" s="25" t="e">
        <f>'Intermediate Calculations'!G97</f>
        <v>#DIV/0!</v>
      </c>
      <c r="F97" s="25" t="e">
        <f>'Intermediate Calculations'!H97</f>
        <v>#DIV/0!</v>
      </c>
      <c r="G97" s="20">
        <f>IF('Data Entry'!I97&gt;0,'Data Entry'!I97,'Data Entry'!H97+9)</f>
        <v>9</v>
      </c>
      <c r="H97" s="20">
        <f>IF(AND('Data Entry'!M97="y",'Data Entry'!N97&gt;0.29),1,0)</f>
        <v>0</v>
      </c>
      <c r="I97" s="20">
        <f>IF('Data Entry'!G97="Y",1,0)</f>
        <v>0</v>
      </c>
      <c r="J97" s="20">
        <f>'Intermediate Calculations'!J97+'Intermediate Calculations'!L97+'Intermediate Calculations'!M97</f>
        <v>0</v>
      </c>
      <c r="K97" s="26" t="e">
        <f>3.67-(0.966*B97)-(0.125*(C97-1))-(0.152*(D97-1))+(0.002*E97)+(0.0004*F97)+(0.035*G97)+(0.506*H97)-(0.264*I97)+J97+(0.4*'Intermediate Calculations'!O97)</f>
        <v>#DIV/0!</v>
      </c>
      <c r="L97" s="20" t="e">
        <f t="shared" si="3"/>
        <v>#DIV/0!</v>
      </c>
      <c r="M97" s="18" t="e">
        <f t="shared" si="4"/>
        <v>#DIV/0!</v>
      </c>
      <c r="N97" s="19">
        <f>1.7435+(0.4669*I97)-(0.2981*'Intermediate Calculations'!O97)-(0.8043*'Intermediate Calculations'!N97)+(0.2954*('BCI &amp; PEM Results'!C97-0.25))</f>
        <v>1.66965</v>
      </c>
      <c r="O97" s="46">
        <f>'Intermediate Calculations'!S97/(1+'Intermediate Calculations'!S97)</f>
        <v>0.9968377409247899</v>
      </c>
      <c r="P97" s="19">
        <f>((1.664+(0.4632*(N97+0.25*H97))+(0.9046*I97)-(2.5759*'Intermediate Calculations'!N97)+(0.4397*('BCI &amp; PEM Results'!C97-0.25))+(0.4304*('BCI &amp; PEM Results'!D97+C97-0.2))-(0.4198*'Intermediate Calculations'!Q97)+(0.02954*100*'Data Entry'!K97*'Intermediate Calculations'!E97))-(-5.7345+(0.5005*I97)-(0.9457*'Intermediate Calculations'!N97)+(0.3102*('BCI &amp; PEM Results'!C97-0.25))+(0.8054*('BCI &amp; PEM Results'!D97+'BCI &amp; PEM Results'!C97-0.2))-(0.9642*'Intermediate Calculations'!Q97)+(0.01469*'Intermediate Calculations'!E97*'Data Entry'!K97*100)))</f>
        <v>8.21450688</v>
      </c>
      <c r="Q97" s="48" t="e">
        <f t="shared" si="5"/>
        <v>#DIV/0!</v>
      </c>
    </row>
    <row r="98" spans="1:17" ht="12.75">
      <c r="A98" s="44">
        <f>'Data Entry'!A98</f>
        <v>0</v>
      </c>
      <c r="B98" s="24">
        <f>IF(OR('Data Entry'!E98&gt;2.9,'Data Entry'!F98&gt;2.9),1,0)</f>
        <v>0</v>
      </c>
      <c r="C98" s="19">
        <f>IF('Data Entry'!E98&gt;0,'Data Entry'!E98,'Data Entry'!F98)</f>
        <v>0</v>
      </c>
      <c r="D98" s="19">
        <f>'Data Entry'!D98</f>
        <v>0</v>
      </c>
      <c r="E98" s="25" t="e">
        <f>'Intermediate Calculations'!G98</f>
        <v>#DIV/0!</v>
      </c>
      <c r="F98" s="25" t="e">
        <f>'Intermediate Calculations'!H98</f>
        <v>#DIV/0!</v>
      </c>
      <c r="G98" s="20">
        <f>IF('Data Entry'!I98&gt;0,'Data Entry'!I98,'Data Entry'!H98+9)</f>
        <v>9</v>
      </c>
      <c r="H98" s="20">
        <f>IF(AND('Data Entry'!M98="y",'Data Entry'!N98&gt;0.29),1,0)</f>
        <v>0</v>
      </c>
      <c r="I98" s="20">
        <f>IF('Data Entry'!G98="Y",1,0)</f>
        <v>0</v>
      </c>
      <c r="J98" s="20">
        <f>'Intermediate Calculations'!J98+'Intermediate Calculations'!L98+'Intermediate Calculations'!M98</f>
        <v>0</v>
      </c>
      <c r="K98" s="26" t="e">
        <f>3.67-(0.966*B98)-(0.125*(C98-1))-(0.152*(D98-1))+(0.002*E98)+(0.0004*F98)+(0.035*G98)+(0.506*H98)-(0.264*I98)+J98+(0.4*'Intermediate Calculations'!O98)</f>
        <v>#DIV/0!</v>
      </c>
      <c r="L98" s="20" t="e">
        <f t="shared" si="3"/>
        <v>#DIV/0!</v>
      </c>
      <c r="M98" s="18" t="e">
        <f t="shared" si="4"/>
        <v>#DIV/0!</v>
      </c>
      <c r="N98" s="19">
        <f>1.7435+(0.4669*I98)-(0.2981*'Intermediate Calculations'!O98)-(0.8043*'Intermediate Calculations'!N98)+(0.2954*('BCI &amp; PEM Results'!C98-0.25))</f>
        <v>1.66965</v>
      </c>
      <c r="O98" s="46">
        <f>'Intermediate Calculations'!S98/(1+'Intermediate Calculations'!S98)</f>
        <v>0.9968377409247899</v>
      </c>
      <c r="P98" s="19">
        <f>((1.664+(0.4632*(N98+0.25*H98))+(0.9046*I98)-(2.5759*'Intermediate Calculations'!N98)+(0.4397*('BCI &amp; PEM Results'!C98-0.25))+(0.4304*('BCI &amp; PEM Results'!D98+C98-0.2))-(0.4198*'Intermediate Calculations'!Q98)+(0.02954*100*'Data Entry'!K98*'Intermediate Calculations'!E98))-(-5.7345+(0.5005*I98)-(0.9457*'Intermediate Calculations'!N98)+(0.3102*('BCI &amp; PEM Results'!C98-0.25))+(0.8054*('BCI &amp; PEM Results'!D98+'BCI &amp; PEM Results'!C98-0.2))-(0.9642*'Intermediate Calculations'!Q98)+(0.01469*'Intermediate Calculations'!E98*'Data Entry'!K98*100)))</f>
        <v>8.21450688</v>
      </c>
      <c r="Q98" s="48" t="e">
        <f t="shared" si="5"/>
        <v>#DIV/0!</v>
      </c>
    </row>
    <row r="99" spans="1:17" ht="12.75">
      <c r="A99" s="44">
        <f>'Data Entry'!A99</f>
        <v>0</v>
      </c>
      <c r="B99" s="24">
        <f>IF(OR('Data Entry'!E99&gt;2.9,'Data Entry'!F99&gt;2.9),1,0)</f>
        <v>0</v>
      </c>
      <c r="C99" s="19">
        <f>IF('Data Entry'!E99&gt;0,'Data Entry'!E99,'Data Entry'!F99)</f>
        <v>0</v>
      </c>
      <c r="D99" s="19">
        <f>'Data Entry'!D99</f>
        <v>0</v>
      </c>
      <c r="E99" s="25" t="e">
        <f>'Intermediate Calculations'!G99</f>
        <v>#DIV/0!</v>
      </c>
      <c r="F99" s="25" t="e">
        <f>'Intermediate Calculations'!H99</f>
        <v>#DIV/0!</v>
      </c>
      <c r="G99" s="20">
        <f>IF('Data Entry'!I99&gt;0,'Data Entry'!I99,'Data Entry'!H99+9)</f>
        <v>9</v>
      </c>
      <c r="H99" s="20">
        <f>IF(AND('Data Entry'!M99="y",'Data Entry'!N99&gt;0.29),1,0)</f>
        <v>0</v>
      </c>
      <c r="I99" s="20">
        <f>IF('Data Entry'!G99="Y",1,0)</f>
        <v>0</v>
      </c>
      <c r="J99" s="20">
        <f>'Intermediate Calculations'!J99+'Intermediate Calculations'!L99+'Intermediate Calculations'!M99</f>
        <v>0</v>
      </c>
      <c r="K99" s="26" t="e">
        <f>3.67-(0.966*B99)-(0.125*(C99-1))-(0.152*(D99-1))+(0.002*E99)+(0.0004*F99)+(0.035*G99)+(0.506*H99)-(0.264*I99)+J99+(0.4*'Intermediate Calculations'!O99)</f>
        <v>#DIV/0!</v>
      </c>
      <c r="L99" s="20" t="e">
        <f t="shared" si="3"/>
        <v>#DIV/0!</v>
      </c>
      <c r="M99" s="18" t="e">
        <f t="shared" si="4"/>
        <v>#DIV/0!</v>
      </c>
      <c r="N99" s="19">
        <f>1.7435+(0.4669*I99)-(0.2981*'Intermediate Calculations'!O99)-(0.8043*'Intermediate Calculations'!N99)+(0.2954*('BCI &amp; PEM Results'!C99-0.25))</f>
        <v>1.66965</v>
      </c>
      <c r="O99" s="46">
        <f>'Intermediate Calculations'!S99/(1+'Intermediate Calculations'!S99)</f>
        <v>0.9968377409247899</v>
      </c>
      <c r="P99" s="19">
        <f>((1.664+(0.4632*(N99+0.25*H99))+(0.9046*I99)-(2.5759*'Intermediate Calculations'!N99)+(0.4397*('BCI &amp; PEM Results'!C99-0.25))+(0.4304*('BCI &amp; PEM Results'!D99+C99-0.2))-(0.4198*'Intermediate Calculations'!Q99)+(0.02954*100*'Data Entry'!K99*'Intermediate Calculations'!E99))-(-5.7345+(0.5005*I99)-(0.9457*'Intermediate Calculations'!N99)+(0.3102*('BCI &amp; PEM Results'!C99-0.25))+(0.8054*('BCI &amp; PEM Results'!D99+'BCI &amp; PEM Results'!C99-0.2))-(0.9642*'Intermediate Calculations'!Q99)+(0.01469*'Intermediate Calculations'!E99*'Data Entry'!K99*100)))</f>
        <v>8.21450688</v>
      </c>
      <c r="Q99" s="48" t="e">
        <f t="shared" si="5"/>
        <v>#DIV/0!</v>
      </c>
    </row>
    <row r="100" spans="1:17" ht="12.75">
      <c r="A100" s="44">
        <f>'Data Entry'!A100</f>
        <v>0</v>
      </c>
      <c r="B100" s="24">
        <f>IF(OR('Data Entry'!E100&gt;2.9,'Data Entry'!F100&gt;2.9),1,0)</f>
        <v>0</v>
      </c>
      <c r="C100" s="19">
        <f>IF('Data Entry'!E100&gt;0,'Data Entry'!E100,'Data Entry'!F100)</f>
        <v>0</v>
      </c>
      <c r="D100" s="19">
        <f>'Data Entry'!D100</f>
        <v>0</v>
      </c>
      <c r="E100" s="25" t="e">
        <f>'Intermediate Calculations'!G100</f>
        <v>#DIV/0!</v>
      </c>
      <c r="F100" s="25" t="e">
        <f>'Intermediate Calculations'!H100</f>
        <v>#DIV/0!</v>
      </c>
      <c r="G100" s="20">
        <f>IF('Data Entry'!I100&gt;0,'Data Entry'!I100,'Data Entry'!H100+9)</f>
        <v>9</v>
      </c>
      <c r="H100" s="20">
        <f>IF(AND('Data Entry'!M100="y",'Data Entry'!N100&gt;0.29),1,0)</f>
        <v>0</v>
      </c>
      <c r="I100" s="20">
        <f>IF('Data Entry'!G100="Y",1,0)</f>
        <v>0</v>
      </c>
      <c r="J100" s="20">
        <f>'Intermediate Calculations'!J100+'Intermediate Calculations'!L100+'Intermediate Calculations'!M100</f>
        <v>0</v>
      </c>
      <c r="K100" s="26" t="e">
        <f>3.67-(0.966*B100)-(0.125*(C100-1))-(0.152*(D100-1))+(0.002*E100)+(0.0004*F100)+(0.035*G100)+(0.506*H100)-(0.264*I100)+J100+(0.4*'Intermediate Calculations'!O100)</f>
        <v>#DIV/0!</v>
      </c>
      <c r="L100" s="20" t="e">
        <f t="shared" si="3"/>
        <v>#DIV/0!</v>
      </c>
      <c r="M100" s="18" t="e">
        <f t="shared" si="4"/>
        <v>#DIV/0!</v>
      </c>
      <c r="N100" s="19">
        <f>1.7435+(0.4669*I100)-(0.2981*'Intermediate Calculations'!O100)-(0.8043*'Intermediate Calculations'!N100)+(0.2954*('BCI &amp; PEM Results'!C100-0.25))</f>
        <v>1.66965</v>
      </c>
      <c r="O100" s="46">
        <f>'Intermediate Calculations'!S100/(1+'Intermediate Calculations'!S100)</f>
        <v>0.9968377409247899</v>
      </c>
      <c r="P100" s="19">
        <f>((1.664+(0.4632*(N100+0.25*H100))+(0.9046*I100)-(2.5759*'Intermediate Calculations'!N100)+(0.4397*('BCI &amp; PEM Results'!C100-0.25))+(0.4304*('BCI &amp; PEM Results'!D100+C100-0.2))-(0.4198*'Intermediate Calculations'!Q100)+(0.02954*100*'Data Entry'!K100*'Intermediate Calculations'!E100))-(-5.7345+(0.5005*I100)-(0.9457*'Intermediate Calculations'!N100)+(0.3102*('BCI &amp; PEM Results'!C100-0.25))+(0.8054*('BCI &amp; PEM Results'!D100+'BCI &amp; PEM Results'!C100-0.2))-(0.9642*'Intermediate Calculations'!Q100)+(0.01469*'Intermediate Calculations'!E100*'Data Entry'!K100*100)))</f>
        <v>8.21450688</v>
      </c>
      <c r="Q100" s="48" t="e">
        <f t="shared" si="5"/>
        <v>#DIV/0!</v>
      </c>
    </row>
    <row r="101" spans="1:17" ht="12.75">
      <c r="A101" s="44">
        <f>'Data Entry'!A101</f>
        <v>0</v>
      </c>
      <c r="B101" s="24">
        <f>IF(OR('Data Entry'!E101&gt;2.9,'Data Entry'!F101&gt;2.9),1,0)</f>
        <v>0</v>
      </c>
      <c r="C101" s="19">
        <f>IF('Data Entry'!E101&gt;0,'Data Entry'!E101,'Data Entry'!F101)</f>
        <v>0</v>
      </c>
      <c r="D101" s="19">
        <f>'Data Entry'!D101</f>
        <v>0</v>
      </c>
      <c r="E101" s="25" t="e">
        <f>'Intermediate Calculations'!G101</f>
        <v>#DIV/0!</v>
      </c>
      <c r="F101" s="25" t="e">
        <f>'Intermediate Calculations'!H101</f>
        <v>#DIV/0!</v>
      </c>
      <c r="G101" s="20">
        <f>IF('Data Entry'!I101&gt;0,'Data Entry'!I101,'Data Entry'!H101+9)</f>
        <v>9</v>
      </c>
      <c r="H101" s="20">
        <f>IF(AND('Data Entry'!M101="y",'Data Entry'!N101&gt;0.29),1,0)</f>
        <v>0</v>
      </c>
      <c r="I101" s="20">
        <f>IF('Data Entry'!G101="Y",1,0)</f>
        <v>0</v>
      </c>
      <c r="J101" s="20">
        <f>'Intermediate Calculations'!J101+'Intermediate Calculations'!L101+'Intermediate Calculations'!M101</f>
        <v>0</v>
      </c>
      <c r="K101" s="26" t="e">
        <f>3.67-(0.966*B101)-(0.125*(C101-1))-(0.152*(D101-1))+(0.002*E101)+(0.0004*F101)+(0.035*G101)+(0.506*H101)-(0.264*I101)+J101+(0.4*'Intermediate Calculations'!O101)</f>
        <v>#DIV/0!</v>
      </c>
      <c r="L101" s="20" t="e">
        <f t="shared" si="3"/>
        <v>#DIV/0!</v>
      </c>
      <c r="M101" s="18" t="e">
        <f t="shared" si="4"/>
        <v>#DIV/0!</v>
      </c>
      <c r="N101" s="19">
        <f>1.7435+(0.4669*I101)-(0.2981*'Intermediate Calculations'!O101)-(0.8043*'Intermediate Calculations'!N101)+(0.2954*('BCI &amp; PEM Results'!C101-0.25))</f>
        <v>1.66965</v>
      </c>
      <c r="O101" s="46">
        <f>'Intermediate Calculations'!S101/(1+'Intermediate Calculations'!S101)</f>
        <v>0.9968377409247899</v>
      </c>
      <c r="P101" s="19">
        <f>((1.664+(0.4632*(N101+0.25*H101))+(0.9046*I101)-(2.5759*'Intermediate Calculations'!N101)+(0.4397*('BCI &amp; PEM Results'!C101-0.25))+(0.4304*('BCI &amp; PEM Results'!D101+C101-0.2))-(0.4198*'Intermediate Calculations'!Q101)+(0.02954*100*'Data Entry'!K101*'Intermediate Calculations'!E101))-(-5.7345+(0.5005*I101)-(0.9457*'Intermediate Calculations'!N101)+(0.3102*('BCI &amp; PEM Results'!C101-0.25))+(0.8054*('BCI &amp; PEM Results'!D101+'BCI &amp; PEM Results'!C101-0.2))-(0.9642*'Intermediate Calculations'!Q101)+(0.01469*'Intermediate Calculations'!E101*'Data Entry'!K101*100)))</f>
        <v>8.21450688</v>
      </c>
      <c r="Q101" s="48" t="e">
        <f t="shared" si="5"/>
        <v>#DIV/0!</v>
      </c>
    </row>
    <row r="102" spans="1:17" ht="12.75">
      <c r="A102" s="44">
        <f>'Data Entry'!A102</f>
        <v>0</v>
      </c>
      <c r="B102" s="24">
        <f>IF(OR('Data Entry'!E102&gt;2.9,'Data Entry'!F102&gt;2.9),1,0)</f>
        <v>0</v>
      </c>
      <c r="C102" s="19">
        <f>IF('Data Entry'!E102&gt;0,'Data Entry'!E102,'Data Entry'!F102)</f>
        <v>0</v>
      </c>
      <c r="D102" s="19">
        <f>'Data Entry'!D102</f>
        <v>0</v>
      </c>
      <c r="E102" s="25" t="e">
        <f>'Intermediate Calculations'!G102</f>
        <v>#DIV/0!</v>
      </c>
      <c r="F102" s="25" t="e">
        <f>'Intermediate Calculations'!H102</f>
        <v>#DIV/0!</v>
      </c>
      <c r="G102" s="20">
        <f>IF('Data Entry'!I102&gt;0,'Data Entry'!I102,'Data Entry'!H102+9)</f>
        <v>9</v>
      </c>
      <c r="H102" s="20">
        <f>IF(AND('Data Entry'!M102="y",'Data Entry'!N102&gt;0.29),1,0)</f>
        <v>0</v>
      </c>
      <c r="I102" s="20">
        <f>IF('Data Entry'!G102="Y",1,0)</f>
        <v>0</v>
      </c>
      <c r="J102" s="20">
        <f>'Intermediate Calculations'!J102+'Intermediate Calculations'!L102+'Intermediate Calculations'!M102</f>
        <v>0</v>
      </c>
      <c r="K102" s="26" t="e">
        <f>3.67-(0.966*B102)-(0.125*(C102-1))-(0.152*(D102-1))+(0.002*E102)+(0.0004*F102)+(0.035*G102)+(0.506*H102)-(0.264*I102)+J102+(0.4*'Intermediate Calculations'!O102)</f>
        <v>#DIV/0!</v>
      </c>
      <c r="L102" s="20" t="e">
        <f t="shared" si="3"/>
        <v>#DIV/0!</v>
      </c>
      <c r="M102" s="18" t="e">
        <f t="shared" si="4"/>
        <v>#DIV/0!</v>
      </c>
      <c r="N102" s="19">
        <f>1.7435+(0.4669*I102)-(0.2981*'Intermediate Calculations'!O102)-(0.8043*'Intermediate Calculations'!N102)+(0.2954*('BCI &amp; PEM Results'!C102-0.25))</f>
        <v>1.66965</v>
      </c>
      <c r="O102" s="46">
        <f>'Intermediate Calculations'!S102/(1+'Intermediate Calculations'!S102)</f>
        <v>0.9968377409247899</v>
      </c>
      <c r="P102" s="19">
        <f>((1.664+(0.4632*(N102+0.25*H102))+(0.9046*I102)-(2.5759*'Intermediate Calculations'!N102)+(0.4397*('BCI &amp; PEM Results'!C102-0.25))+(0.4304*('BCI &amp; PEM Results'!D102+C102-0.2))-(0.4198*'Intermediate Calculations'!Q102)+(0.02954*100*'Data Entry'!K102*'Intermediate Calculations'!E102))-(-5.7345+(0.5005*I102)-(0.9457*'Intermediate Calculations'!N102)+(0.3102*('BCI &amp; PEM Results'!C102-0.25))+(0.8054*('BCI &amp; PEM Results'!D102+'BCI &amp; PEM Results'!C102-0.2))-(0.9642*'Intermediate Calculations'!Q102)+(0.01469*'Intermediate Calculations'!E102*'Data Entry'!K102*100)))</f>
        <v>8.21450688</v>
      </c>
      <c r="Q102" s="48" t="e">
        <f t="shared" si="5"/>
        <v>#DIV/0!</v>
      </c>
    </row>
    <row r="103" spans="1:17" ht="12.75">
      <c r="A103" s="44">
        <f>'Data Entry'!A103</f>
        <v>0</v>
      </c>
      <c r="B103" s="24">
        <f>IF(OR('Data Entry'!E103&gt;2.9,'Data Entry'!F103&gt;2.9),1,0)</f>
        <v>0</v>
      </c>
      <c r="C103" s="19">
        <f>IF('Data Entry'!E103&gt;0,'Data Entry'!E103,'Data Entry'!F103)</f>
        <v>0</v>
      </c>
      <c r="D103" s="19">
        <f>'Data Entry'!D103</f>
        <v>0</v>
      </c>
      <c r="E103" s="25" t="e">
        <f>'Intermediate Calculations'!G103</f>
        <v>#DIV/0!</v>
      </c>
      <c r="F103" s="25" t="e">
        <f>'Intermediate Calculations'!H103</f>
        <v>#DIV/0!</v>
      </c>
      <c r="G103" s="20">
        <f>IF('Data Entry'!I103&gt;0,'Data Entry'!I103,'Data Entry'!H103+9)</f>
        <v>9</v>
      </c>
      <c r="H103" s="20">
        <f>IF(AND('Data Entry'!M103="y",'Data Entry'!N103&gt;0.29),1,0)</f>
        <v>0</v>
      </c>
      <c r="I103" s="20">
        <f>IF('Data Entry'!G103="Y",1,0)</f>
        <v>0</v>
      </c>
      <c r="J103" s="20">
        <f>'Intermediate Calculations'!J103+'Intermediate Calculations'!L103+'Intermediate Calculations'!M103</f>
        <v>0</v>
      </c>
      <c r="K103" s="26" t="e">
        <f>3.67-(0.966*B103)-(0.125*(C103-1))-(0.152*(D103-1))+(0.002*E103)+(0.0004*F103)+(0.035*G103)+(0.506*H103)-(0.264*I103)+J103+(0.4*'Intermediate Calculations'!O103)</f>
        <v>#DIV/0!</v>
      </c>
      <c r="L103" s="20" t="e">
        <f t="shared" si="3"/>
        <v>#DIV/0!</v>
      </c>
      <c r="M103" s="18" t="e">
        <f t="shared" si="4"/>
        <v>#DIV/0!</v>
      </c>
      <c r="N103" s="19">
        <f>1.7435+(0.4669*I103)-(0.2981*'Intermediate Calculations'!O103)-(0.8043*'Intermediate Calculations'!N103)+(0.2954*('BCI &amp; PEM Results'!C103-0.25))</f>
        <v>1.66965</v>
      </c>
      <c r="O103" s="46">
        <f>'Intermediate Calculations'!S103/(1+'Intermediate Calculations'!S103)</f>
        <v>0.9968377409247899</v>
      </c>
      <c r="P103" s="19">
        <f>((1.664+(0.4632*(N103+0.25*H103))+(0.9046*I103)-(2.5759*'Intermediate Calculations'!N103)+(0.4397*('BCI &amp; PEM Results'!C103-0.25))+(0.4304*('BCI &amp; PEM Results'!D103+C103-0.2))-(0.4198*'Intermediate Calculations'!Q103)+(0.02954*100*'Data Entry'!K103*'Intermediate Calculations'!E103))-(-5.7345+(0.5005*I103)-(0.9457*'Intermediate Calculations'!N103)+(0.3102*('BCI &amp; PEM Results'!C103-0.25))+(0.8054*('BCI &amp; PEM Results'!D103+'BCI &amp; PEM Results'!C103-0.2))-(0.9642*'Intermediate Calculations'!Q103)+(0.01469*'Intermediate Calculations'!E103*'Data Entry'!K103*100)))</f>
        <v>8.21450688</v>
      </c>
      <c r="Q103" s="48" t="e">
        <f t="shared" si="5"/>
        <v>#DIV/0!</v>
      </c>
    </row>
    <row r="104" spans="1:17" ht="12.75">
      <c r="A104" s="44">
        <f>'Data Entry'!A104</f>
        <v>0</v>
      </c>
      <c r="B104" s="24">
        <f>IF(OR('Data Entry'!E104&gt;2.9,'Data Entry'!F104&gt;2.9),1,0)</f>
        <v>0</v>
      </c>
      <c r="C104" s="19">
        <f>IF('Data Entry'!E104&gt;0,'Data Entry'!E104,'Data Entry'!F104)</f>
        <v>0</v>
      </c>
      <c r="D104" s="19">
        <f>'Data Entry'!D104</f>
        <v>0</v>
      </c>
      <c r="E104" s="25" t="e">
        <f>'Intermediate Calculations'!G104</f>
        <v>#DIV/0!</v>
      </c>
      <c r="F104" s="25" t="e">
        <f>'Intermediate Calculations'!H104</f>
        <v>#DIV/0!</v>
      </c>
      <c r="G104" s="20">
        <f>IF('Data Entry'!I104&gt;0,'Data Entry'!I104,'Data Entry'!H104+9)</f>
        <v>9</v>
      </c>
      <c r="H104" s="20">
        <f>IF(AND('Data Entry'!M104="y",'Data Entry'!N104&gt;0.29),1,0)</f>
        <v>0</v>
      </c>
      <c r="I104" s="20">
        <f>IF('Data Entry'!G104="Y",1,0)</f>
        <v>0</v>
      </c>
      <c r="J104" s="20">
        <f>'Intermediate Calculations'!J104+'Intermediate Calculations'!L104+'Intermediate Calculations'!M104</f>
        <v>0</v>
      </c>
      <c r="K104" s="26" t="e">
        <f>3.67-(0.966*B104)-(0.125*(C104-1))-(0.152*(D104-1))+(0.002*E104)+(0.0004*F104)+(0.035*G104)+(0.506*H104)-(0.264*I104)+J104+(0.4*'Intermediate Calculations'!O104)</f>
        <v>#DIV/0!</v>
      </c>
      <c r="L104" s="20" t="e">
        <f t="shared" si="3"/>
        <v>#DIV/0!</v>
      </c>
      <c r="M104" s="18" t="e">
        <f t="shared" si="4"/>
        <v>#DIV/0!</v>
      </c>
      <c r="N104" s="19">
        <f>1.7435+(0.4669*I104)-(0.2981*'Intermediate Calculations'!O104)-(0.8043*'Intermediate Calculations'!N104)+(0.2954*('BCI &amp; PEM Results'!C104-0.25))</f>
        <v>1.66965</v>
      </c>
      <c r="O104" s="46">
        <f>'Intermediate Calculations'!S104/(1+'Intermediate Calculations'!S104)</f>
        <v>0.9968377409247899</v>
      </c>
      <c r="P104" s="19">
        <f>((1.664+(0.4632*(N104+0.25*H104))+(0.9046*I104)-(2.5759*'Intermediate Calculations'!N104)+(0.4397*('BCI &amp; PEM Results'!C104-0.25))+(0.4304*('BCI &amp; PEM Results'!D104+C104-0.2))-(0.4198*'Intermediate Calculations'!Q104)+(0.02954*100*'Data Entry'!K104*'Intermediate Calculations'!E104))-(-5.7345+(0.5005*I104)-(0.9457*'Intermediate Calculations'!N104)+(0.3102*('BCI &amp; PEM Results'!C104-0.25))+(0.8054*('BCI &amp; PEM Results'!D104+'BCI &amp; PEM Results'!C104-0.2))-(0.9642*'Intermediate Calculations'!Q104)+(0.01469*'Intermediate Calculations'!E104*'Data Entry'!K104*100)))</f>
        <v>8.21450688</v>
      </c>
      <c r="Q104" s="48" t="e">
        <f t="shared" si="5"/>
        <v>#DIV/0!</v>
      </c>
    </row>
    <row r="105" spans="1:17" ht="12.75">
      <c r="A105" s="44">
        <f>'Data Entry'!A105</f>
        <v>0</v>
      </c>
      <c r="B105" s="24">
        <f>IF(OR('Data Entry'!E105&gt;2.9,'Data Entry'!F105&gt;2.9),1,0)</f>
        <v>0</v>
      </c>
      <c r="C105" s="19">
        <f>IF('Data Entry'!E105&gt;0,'Data Entry'!E105,'Data Entry'!F105)</f>
        <v>0</v>
      </c>
      <c r="D105" s="19">
        <f>'Data Entry'!D105</f>
        <v>0</v>
      </c>
      <c r="E105" s="25" t="e">
        <f>'Intermediate Calculations'!G105</f>
        <v>#DIV/0!</v>
      </c>
      <c r="F105" s="25" t="e">
        <f>'Intermediate Calculations'!H105</f>
        <v>#DIV/0!</v>
      </c>
      <c r="G105" s="20">
        <f>IF('Data Entry'!I105&gt;0,'Data Entry'!I105,'Data Entry'!H105+9)</f>
        <v>9</v>
      </c>
      <c r="H105" s="20">
        <f>IF(AND('Data Entry'!M105="y",'Data Entry'!N105&gt;0.29),1,0)</f>
        <v>0</v>
      </c>
      <c r="I105" s="20">
        <f>IF('Data Entry'!G105="Y",1,0)</f>
        <v>0</v>
      </c>
      <c r="J105" s="20">
        <f>'Intermediate Calculations'!J105+'Intermediate Calculations'!L105+'Intermediate Calculations'!M105</f>
        <v>0</v>
      </c>
      <c r="K105" s="26" t="e">
        <f>3.67-(0.966*B105)-(0.125*(C105-1))-(0.152*(D105-1))+(0.002*E105)+(0.0004*F105)+(0.035*G105)+(0.506*H105)-(0.264*I105)+J105+(0.4*'Intermediate Calculations'!O105)</f>
        <v>#DIV/0!</v>
      </c>
      <c r="L105" s="20" t="e">
        <f t="shared" si="3"/>
        <v>#DIV/0!</v>
      </c>
      <c r="M105" s="18" t="e">
        <f t="shared" si="4"/>
        <v>#DIV/0!</v>
      </c>
      <c r="N105" s="19">
        <f>1.7435+(0.4669*I105)-(0.2981*'Intermediate Calculations'!O105)-(0.8043*'Intermediate Calculations'!N105)+(0.2954*('BCI &amp; PEM Results'!C105-0.25))</f>
        <v>1.66965</v>
      </c>
      <c r="O105" s="46">
        <f>'Intermediate Calculations'!S105/(1+'Intermediate Calculations'!S105)</f>
        <v>0.9968377409247899</v>
      </c>
      <c r="P105" s="19">
        <f>((1.664+(0.4632*(N105+0.25*H105))+(0.9046*I105)-(2.5759*'Intermediate Calculations'!N105)+(0.4397*('BCI &amp; PEM Results'!C105-0.25))+(0.4304*('BCI &amp; PEM Results'!D105+C105-0.2))-(0.4198*'Intermediate Calculations'!Q105)+(0.02954*100*'Data Entry'!K105*'Intermediate Calculations'!E105))-(-5.7345+(0.5005*I105)-(0.9457*'Intermediate Calculations'!N105)+(0.3102*('BCI &amp; PEM Results'!C105-0.25))+(0.8054*('BCI &amp; PEM Results'!D105+'BCI &amp; PEM Results'!C105-0.2))-(0.9642*'Intermediate Calculations'!Q105)+(0.01469*'Intermediate Calculations'!E105*'Data Entry'!K105*100)))</f>
        <v>8.21450688</v>
      </c>
      <c r="Q105" s="48" t="e">
        <f t="shared" si="5"/>
        <v>#DIV/0!</v>
      </c>
    </row>
    <row r="106" spans="1:17" ht="12.75">
      <c r="A106" s="44">
        <f>'Data Entry'!A106</f>
        <v>0</v>
      </c>
      <c r="B106" s="24">
        <f>IF(OR('Data Entry'!E106&gt;2.9,'Data Entry'!F106&gt;2.9),1,0)</f>
        <v>0</v>
      </c>
      <c r="C106" s="19">
        <f>IF('Data Entry'!E106&gt;0,'Data Entry'!E106,'Data Entry'!F106)</f>
        <v>0</v>
      </c>
      <c r="D106" s="19">
        <f>'Data Entry'!D106</f>
        <v>0</v>
      </c>
      <c r="E106" s="25" t="e">
        <f>'Intermediate Calculations'!G106</f>
        <v>#DIV/0!</v>
      </c>
      <c r="F106" s="25" t="e">
        <f>'Intermediate Calculations'!H106</f>
        <v>#DIV/0!</v>
      </c>
      <c r="G106" s="20">
        <f>IF('Data Entry'!I106&gt;0,'Data Entry'!I106,'Data Entry'!H106+9)</f>
        <v>9</v>
      </c>
      <c r="H106" s="20">
        <f>IF(AND('Data Entry'!M106="y",'Data Entry'!N106&gt;0.29),1,0)</f>
        <v>0</v>
      </c>
      <c r="I106" s="20">
        <f>IF('Data Entry'!G106="Y",1,0)</f>
        <v>0</v>
      </c>
      <c r="J106" s="20">
        <f>'Intermediate Calculations'!J106+'Intermediate Calculations'!L106+'Intermediate Calculations'!M106</f>
        <v>0</v>
      </c>
      <c r="K106" s="26" t="e">
        <f>3.67-(0.966*B106)-(0.125*(C106-1))-(0.152*(D106-1))+(0.002*E106)+(0.0004*F106)+(0.035*G106)+(0.506*H106)-(0.264*I106)+J106+(0.4*'Intermediate Calculations'!O106)</f>
        <v>#DIV/0!</v>
      </c>
      <c r="L106" s="20" t="e">
        <f t="shared" si="3"/>
        <v>#DIV/0!</v>
      </c>
      <c r="M106" s="18" t="e">
        <f t="shared" si="4"/>
        <v>#DIV/0!</v>
      </c>
      <c r="N106" s="19">
        <f>1.7435+(0.4669*I106)-(0.2981*'Intermediate Calculations'!O106)-(0.8043*'Intermediate Calculations'!N106)+(0.2954*('BCI &amp; PEM Results'!C106-0.25))</f>
        <v>1.66965</v>
      </c>
      <c r="O106" s="46">
        <f>'Intermediate Calculations'!S106/(1+'Intermediate Calculations'!S106)</f>
        <v>0.9968377409247899</v>
      </c>
      <c r="P106" s="19">
        <f>((1.664+(0.4632*(N106+0.25*H106))+(0.9046*I106)-(2.5759*'Intermediate Calculations'!N106)+(0.4397*('BCI &amp; PEM Results'!C106-0.25))+(0.4304*('BCI &amp; PEM Results'!D106+C106-0.2))-(0.4198*'Intermediate Calculations'!Q106)+(0.02954*100*'Data Entry'!K106*'Intermediate Calculations'!E106))-(-5.7345+(0.5005*I106)-(0.9457*'Intermediate Calculations'!N106)+(0.3102*('BCI &amp; PEM Results'!C106-0.25))+(0.8054*('BCI &amp; PEM Results'!D106+'BCI &amp; PEM Results'!C106-0.2))-(0.9642*'Intermediate Calculations'!Q106)+(0.01469*'Intermediate Calculations'!E106*'Data Entry'!K106*100)))</f>
        <v>8.21450688</v>
      </c>
      <c r="Q106" s="48" t="e">
        <f t="shared" si="5"/>
        <v>#DIV/0!</v>
      </c>
    </row>
    <row r="107" spans="1:17" ht="12.75">
      <c r="A107" s="44">
        <f>'Data Entry'!A107</f>
        <v>0</v>
      </c>
      <c r="B107" s="24">
        <f>IF(OR('Data Entry'!E107&gt;2.9,'Data Entry'!F107&gt;2.9),1,0)</f>
        <v>0</v>
      </c>
      <c r="C107" s="19">
        <f>IF('Data Entry'!E107&gt;0,'Data Entry'!E107,'Data Entry'!F107)</f>
        <v>0</v>
      </c>
      <c r="D107" s="19">
        <f>'Data Entry'!D107</f>
        <v>0</v>
      </c>
      <c r="E107" s="25" t="e">
        <f>'Intermediate Calculations'!G107</f>
        <v>#DIV/0!</v>
      </c>
      <c r="F107" s="25" t="e">
        <f>'Intermediate Calculations'!H107</f>
        <v>#DIV/0!</v>
      </c>
      <c r="G107" s="20">
        <f>IF('Data Entry'!I107&gt;0,'Data Entry'!I107,'Data Entry'!H107+9)</f>
        <v>9</v>
      </c>
      <c r="H107" s="20">
        <f>IF(AND('Data Entry'!M107="y",'Data Entry'!N107&gt;0.29),1,0)</f>
        <v>0</v>
      </c>
      <c r="I107" s="20">
        <f>IF('Data Entry'!G107="Y",1,0)</f>
        <v>0</v>
      </c>
      <c r="J107" s="20">
        <f>'Intermediate Calculations'!J107+'Intermediate Calculations'!L107+'Intermediate Calculations'!M107</f>
        <v>0</v>
      </c>
      <c r="K107" s="26" t="e">
        <f>3.67-(0.966*B107)-(0.125*(C107-1))-(0.152*(D107-1))+(0.002*E107)+(0.0004*F107)+(0.035*G107)+(0.506*H107)-(0.264*I107)+J107+(0.4*'Intermediate Calculations'!O107)</f>
        <v>#DIV/0!</v>
      </c>
      <c r="L107" s="20" t="e">
        <f t="shared" si="3"/>
        <v>#DIV/0!</v>
      </c>
      <c r="M107" s="18" t="e">
        <f t="shared" si="4"/>
        <v>#DIV/0!</v>
      </c>
      <c r="N107" s="19">
        <f>1.7435+(0.4669*I107)-(0.2981*'Intermediate Calculations'!O107)-(0.8043*'Intermediate Calculations'!N107)+(0.2954*('BCI &amp; PEM Results'!C107-0.25))</f>
        <v>1.66965</v>
      </c>
      <c r="O107" s="46">
        <f>'Intermediate Calculations'!S107/(1+'Intermediate Calculations'!S107)</f>
        <v>0.9968377409247899</v>
      </c>
      <c r="P107" s="19">
        <f>((1.664+(0.4632*(N107+0.25*H107))+(0.9046*I107)-(2.5759*'Intermediate Calculations'!N107)+(0.4397*('BCI &amp; PEM Results'!C107-0.25))+(0.4304*('BCI &amp; PEM Results'!D107+C107-0.2))-(0.4198*'Intermediate Calculations'!Q107)+(0.02954*100*'Data Entry'!K107*'Intermediate Calculations'!E107))-(-5.7345+(0.5005*I107)-(0.9457*'Intermediate Calculations'!N107)+(0.3102*('BCI &amp; PEM Results'!C107-0.25))+(0.8054*('BCI &amp; PEM Results'!D107+'BCI &amp; PEM Results'!C107-0.2))-(0.9642*'Intermediate Calculations'!Q107)+(0.01469*'Intermediate Calculations'!E107*'Data Entry'!K107*100)))</f>
        <v>8.21450688</v>
      </c>
      <c r="Q107" s="48" t="e">
        <f t="shared" si="5"/>
        <v>#DIV/0!</v>
      </c>
    </row>
    <row r="108" spans="1:17" ht="12.75">
      <c r="A108" s="44">
        <f>'Data Entry'!A108</f>
        <v>0</v>
      </c>
      <c r="B108" s="24">
        <f>IF(OR('Data Entry'!E108&gt;2.9,'Data Entry'!F108&gt;2.9),1,0)</f>
        <v>0</v>
      </c>
      <c r="C108" s="19">
        <f>IF('Data Entry'!E108&gt;0,'Data Entry'!E108,'Data Entry'!F108)</f>
        <v>0</v>
      </c>
      <c r="D108" s="19">
        <f>'Data Entry'!D108</f>
        <v>0</v>
      </c>
      <c r="E108" s="25" t="e">
        <f>'Intermediate Calculations'!G108</f>
        <v>#DIV/0!</v>
      </c>
      <c r="F108" s="25" t="e">
        <f>'Intermediate Calculations'!H108</f>
        <v>#DIV/0!</v>
      </c>
      <c r="G108" s="20">
        <f>IF('Data Entry'!I108&gt;0,'Data Entry'!I108,'Data Entry'!H108+9)</f>
        <v>9</v>
      </c>
      <c r="H108" s="20">
        <f>IF(AND('Data Entry'!M108="y",'Data Entry'!N108&gt;0.29),1,0)</f>
        <v>0</v>
      </c>
      <c r="I108" s="20">
        <f>IF('Data Entry'!G108="Y",1,0)</f>
        <v>0</v>
      </c>
      <c r="J108" s="20">
        <f>'Intermediate Calculations'!J108+'Intermediate Calculations'!L108+'Intermediate Calculations'!M108</f>
        <v>0</v>
      </c>
      <c r="K108" s="26" t="e">
        <f>3.67-(0.966*B108)-(0.125*(C108-1))-(0.152*(D108-1))+(0.002*E108)+(0.0004*F108)+(0.035*G108)+(0.506*H108)-(0.264*I108)+J108+(0.4*'Intermediate Calculations'!O108)</f>
        <v>#DIV/0!</v>
      </c>
      <c r="L108" s="20" t="e">
        <f t="shared" si="3"/>
        <v>#DIV/0!</v>
      </c>
      <c r="M108" s="18" t="e">
        <f t="shared" si="4"/>
        <v>#DIV/0!</v>
      </c>
      <c r="N108" s="19">
        <f>1.7435+(0.4669*I108)-(0.2981*'Intermediate Calculations'!O108)-(0.8043*'Intermediate Calculations'!N108)+(0.2954*('BCI &amp; PEM Results'!C108-0.25))</f>
        <v>1.66965</v>
      </c>
      <c r="O108" s="46">
        <f>'Intermediate Calculations'!S108/(1+'Intermediate Calculations'!S108)</f>
        <v>0.9968377409247899</v>
      </c>
      <c r="P108" s="19">
        <f>((1.664+(0.4632*(N108+0.25*H108))+(0.9046*I108)-(2.5759*'Intermediate Calculations'!N108)+(0.4397*('BCI &amp; PEM Results'!C108-0.25))+(0.4304*('BCI &amp; PEM Results'!D108+C108-0.2))-(0.4198*'Intermediate Calculations'!Q108)+(0.02954*100*'Data Entry'!K108*'Intermediate Calculations'!E108))-(-5.7345+(0.5005*I108)-(0.9457*'Intermediate Calculations'!N108)+(0.3102*('BCI &amp; PEM Results'!C108-0.25))+(0.8054*('BCI &amp; PEM Results'!D108+'BCI &amp; PEM Results'!C108-0.2))-(0.9642*'Intermediate Calculations'!Q108)+(0.01469*'Intermediate Calculations'!E108*'Data Entry'!K108*100)))</f>
        <v>8.21450688</v>
      </c>
      <c r="Q108" s="48" t="e">
        <f t="shared" si="5"/>
        <v>#DIV/0!</v>
      </c>
    </row>
    <row r="109" spans="1:17" ht="12.75">
      <c r="A109" s="44">
        <f>'Data Entry'!A109</f>
        <v>0</v>
      </c>
      <c r="B109" s="24">
        <f>IF(OR('Data Entry'!E109&gt;2.9,'Data Entry'!F109&gt;2.9),1,0)</f>
        <v>0</v>
      </c>
      <c r="C109" s="19">
        <f>IF('Data Entry'!E109&gt;0,'Data Entry'!E109,'Data Entry'!F109)</f>
        <v>0</v>
      </c>
      <c r="D109" s="19">
        <f>'Data Entry'!D109</f>
        <v>0</v>
      </c>
      <c r="E109" s="25" t="e">
        <f>'Intermediate Calculations'!G109</f>
        <v>#DIV/0!</v>
      </c>
      <c r="F109" s="25" t="e">
        <f>'Intermediate Calculations'!H109</f>
        <v>#DIV/0!</v>
      </c>
      <c r="G109" s="20">
        <f>IF('Data Entry'!I109&gt;0,'Data Entry'!I109,'Data Entry'!H109+9)</f>
        <v>9</v>
      </c>
      <c r="H109" s="20">
        <f>IF(AND('Data Entry'!M109="y",'Data Entry'!N109&gt;0.29),1,0)</f>
        <v>0</v>
      </c>
      <c r="I109" s="20">
        <f>IF('Data Entry'!G109="Y",1,0)</f>
        <v>0</v>
      </c>
      <c r="J109" s="20">
        <f>'Intermediate Calculations'!J109+'Intermediate Calculations'!L109+'Intermediate Calculations'!M109</f>
        <v>0</v>
      </c>
      <c r="K109" s="26" t="e">
        <f>3.67-(0.966*B109)-(0.125*(C109-1))-(0.152*(D109-1))+(0.002*E109)+(0.0004*F109)+(0.035*G109)+(0.506*H109)-(0.264*I109)+J109+(0.4*'Intermediate Calculations'!O109)</f>
        <v>#DIV/0!</v>
      </c>
      <c r="L109" s="20" t="e">
        <f t="shared" si="3"/>
        <v>#DIV/0!</v>
      </c>
      <c r="M109" s="18" t="e">
        <f t="shared" si="4"/>
        <v>#DIV/0!</v>
      </c>
      <c r="N109" s="19">
        <f>1.7435+(0.4669*I109)-(0.2981*'Intermediate Calculations'!O109)-(0.8043*'Intermediate Calculations'!N109)+(0.2954*('BCI &amp; PEM Results'!C109-0.25))</f>
        <v>1.66965</v>
      </c>
      <c r="O109" s="46">
        <f>'Intermediate Calculations'!S109/(1+'Intermediate Calculations'!S109)</f>
        <v>0.9968377409247899</v>
      </c>
      <c r="P109" s="19">
        <f>((1.664+(0.4632*(N109+0.25*H109))+(0.9046*I109)-(2.5759*'Intermediate Calculations'!N109)+(0.4397*('BCI &amp; PEM Results'!C109-0.25))+(0.4304*('BCI &amp; PEM Results'!D109+C109-0.2))-(0.4198*'Intermediate Calculations'!Q109)+(0.02954*100*'Data Entry'!K109*'Intermediate Calculations'!E109))-(-5.7345+(0.5005*I109)-(0.9457*'Intermediate Calculations'!N109)+(0.3102*('BCI &amp; PEM Results'!C109-0.25))+(0.8054*('BCI &amp; PEM Results'!D109+'BCI &amp; PEM Results'!C109-0.2))-(0.9642*'Intermediate Calculations'!Q109)+(0.01469*'Intermediate Calculations'!E109*'Data Entry'!K109*100)))</f>
        <v>8.21450688</v>
      </c>
      <c r="Q109" s="48" t="e">
        <f t="shared" si="5"/>
        <v>#DIV/0!</v>
      </c>
    </row>
    <row r="110" spans="1:17" ht="12.75">
      <c r="A110" s="44">
        <f>'Data Entry'!A110</f>
        <v>0</v>
      </c>
      <c r="B110" s="24">
        <f>IF(OR('Data Entry'!E110&gt;2.9,'Data Entry'!F110&gt;2.9),1,0)</f>
        <v>0</v>
      </c>
      <c r="C110" s="19">
        <f>IF('Data Entry'!E110&gt;0,'Data Entry'!E110,'Data Entry'!F110)</f>
        <v>0</v>
      </c>
      <c r="D110" s="19">
        <f>'Data Entry'!D110</f>
        <v>0</v>
      </c>
      <c r="E110" s="25" t="e">
        <f>'Intermediate Calculations'!G110</f>
        <v>#DIV/0!</v>
      </c>
      <c r="F110" s="25" t="e">
        <f>'Intermediate Calculations'!H110</f>
        <v>#DIV/0!</v>
      </c>
      <c r="G110" s="20">
        <f>IF('Data Entry'!I110&gt;0,'Data Entry'!I110,'Data Entry'!H110+9)</f>
        <v>9</v>
      </c>
      <c r="H110" s="20">
        <f>IF(AND('Data Entry'!M110="y",'Data Entry'!N110&gt;0.29),1,0)</f>
        <v>0</v>
      </c>
      <c r="I110" s="20">
        <f>IF('Data Entry'!G110="Y",1,0)</f>
        <v>0</v>
      </c>
      <c r="J110" s="20">
        <f>'Intermediate Calculations'!J110+'Intermediate Calculations'!L110+'Intermediate Calculations'!M110</f>
        <v>0</v>
      </c>
      <c r="K110" s="26" t="e">
        <f>3.67-(0.966*B110)-(0.125*(C110-1))-(0.152*(D110-1))+(0.002*E110)+(0.0004*F110)+(0.035*G110)+(0.506*H110)-(0.264*I110)+J110+(0.4*'Intermediate Calculations'!O110)</f>
        <v>#DIV/0!</v>
      </c>
      <c r="L110" s="20" t="e">
        <f t="shared" si="3"/>
        <v>#DIV/0!</v>
      </c>
      <c r="M110" s="18" t="e">
        <f t="shared" si="4"/>
        <v>#DIV/0!</v>
      </c>
      <c r="N110" s="19">
        <f>1.7435+(0.4669*I110)-(0.2981*'Intermediate Calculations'!O110)-(0.8043*'Intermediate Calculations'!N110)+(0.2954*('BCI &amp; PEM Results'!C110-0.25))</f>
        <v>1.66965</v>
      </c>
      <c r="O110" s="46">
        <f>'Intermediate Calculations'!S110/(1+'Intermediate Calculations'!S110)</f>
        <v>0.9968377409247899</v>
      </c>
      <c r="P110" s="19">
        <f>((1.664+(0.4632*(N110+0.25*H110))+(0.9046*I110)-(2.5759*'Intermediate Calculations'!N110)+(0.4397*('BCI &amp; PEM Results'!C110-0.25))+(0.4304*('BCI &amp; PEM Results'!D110+C110-0.2))-(0.4198*'Intermediate Calculations'!Q110)+(0.02954*100*'Data Entry'!K110*'Intermediate Calculations'!E110))-(-5.7345+(0.5005*I110)-(0.9457*'Intermediate Calculations'!N110)+(0.3102*('BCI &amp; PEM Results'!C110-0.25))+(0.8054*('BCI &amp; PEM Results'!D110+'BCI &amp; PEM Results'!C110-0.2))-(0.9642*'Intermediate Calculations'!Q110)+(0.01469*'Intermediate Calculations'!E110*'Data Entry'!K110*100)))</f>
        <v>8.21450688</v>
      </c>
      <c r="Q110" s="48" t="e">
        <f t="shared" si="5"/>
        <v>#DIV/0!</v>
      </c>
    </row>
    <row r="111" spans="1:17" ht="12.75">
      <c r="A111" s="44">
        <f>'Data Entry'!A111</f>
        <v>0</v>
      </c>
      <c r="B111" s="24">
        <f>IF(OR('Data Entry'!E111&gt;2.9,'Data Entry'!F111&gt;2.9),1,0)</f>
        <v>0</v>
      </c>
      <c r="C111" s="19">
        <f>IF('Data Entry'!E111&gt;0,'Data Entry'!E111,'Data Entry'!F111)</f>
        <v>0</v>
      </c>
      <c r="D111" s="19">
        <f>'Data Entry'!D111</f>
        <v>0</v>
      </c>
      <c r="E111" s="25" t="e">
        <f>'Intermediate Calculations'!G111</f>
        <v>#DIV/0!</v>
      </c>
      <c r="F111" s="25" t="e">
        <f>'Intermediate Calculations'!H111</f>
        <v>#DIV/0!</v>
      </c>
      <c r="G111" s="20">
        <f>IF('Data Entry'!I111&gt;0,'Data Entry'!I111,'Data Entry'!H111+9)</f>
        <v>9</v>
      </c>
      <c r="H111" s="20">
        <f>IF(AND('Data Entry'!M111="y",'Data Entry'!N111&gt;0.29),1,0)</f>
        <v>0</v>
      </c>
      <c r="I111" s="20">
        <f>IF('Data Entry'!G111="Y",1,0)</f>
        <v>0</v>
      </c>
      <c r="J111" s="20">
        <f>'Intermediate Calculations'!J111+'Intermediate Calculations'!L111+'Intermediate Calculations'!M111</f>
        <v>0</v>
      </c>
      <c r="K111" s="26" t="e">
        <f>3.67-(0.966*B111)-(0.125*(C111-1))-(0.152*(D111-1))+(0.002*E111)+(0.0004*F111)+(0.035*G111)+(0.506*H111)-(0.264*I111)+J111+(0.4*'Intermediate Calculations'!O111)</f>
        <v>#DIV/0!</v>
      </c>
      <c r="L111" s="20" t="e">
        <f t="shared" si="3"/>
        <v>#DIV/0!</v>
      </c>
      <c r="M111" s="18" t="e">
        <f t="shared" si="4"/>
        <v>#DIV/0!</v>
      </c>
      <c r="N111" s="19">
        <f>1.7435+(0.4669*I111)-(0.2981*'Intermediate Calculations'!O111)-(0.8043*'Intermediate Calculations'!N111)+(0.2954*('BCI &amp; PEM Results'!C111-0.25))</f>
        <v>1.66965</v>
      </c>
      <c r="O111" s="46">
        <f>'Intermediate Calculations'!S111/(1+'Intermediate Calculations'!S111)</f>
        <v>0.9968377409247899</v>
      </c>
      <c r="P111" s="19">
        <f>((1.664+(0.4632*(N111+0.25*H111))+(0.9046*I111)-(2.5759*'Intermediate Calculations'!N111)+(0.4397*('BCI &amp; PEM Results'!C111-0.25))+(0.4304*('BCI &amp; PEM Results'!D111+C111-0.2))-(0.4198*'Intermediate Calculations'!Q111)+(0.02954*100*'Data Entry'!K111*'Intermediate Calculations'!E111))-(-5.7345+(0.5005*I111)-(0.9457*'Intermediate Calculations'!N111)+(0.3102*('BCI &amp; PEM Results'!C111-0.25))+(0.8054*('BCI &amp; PEM Results'!D111+'BCI &amp; PEM Results'!C111-0.2))-(0.9642*'Intermediate Calculations'!Q111)+(0.01469*'Intermediate Calculations'!E111*'Data Entry'!K111*100)))</f>
        <v>8.21450688</v>
      </c>
      <c r="Q111" s="48" t="e">
        <f t="shared" si="5"/>
        <v>#DIV/0!</v>
      </c>
    </row>
    <row r="112" spans="1:17" ht="12.75">
      <c r="A112" s="44">
        <f>'Data Entry'!A112</f>
        <v>0</v>
      </c>
      <c r="B112" s="24">
        <f>IF(OR('Data Entry'!E112&gt;2.9,'Data Entry'!F112&gt;2.9),1,0)</f>
        <v>0</v>
      </c>
      <c r="C112" s="19">
        <f>IF('Data Entry'!E112&gt;0,'Data Entry'!E112,'Data Entry'!F112)</f>
        <v>0</v>
      </c>
      <c r="D112" s="19">
        <f>'Data Entry'!D112</f>
        <v>0</v>
      </c>
      <c r="E112" s="25" t="e">
        <f>'Intermediate Calculations'!G112</f>
        <v>#DIV/0!</v>
      </c>
      <c r="F112" s="25" t="e">
        <f>'Intermediate Calculations'!H112</f>
        <v>#DIV/0!</v>
      </c>
      <c r="G112" s="20">
        <f>IF('Data Entry'!I112&gt;0,'Data Entry'!I112,'Data Entry'!H112+9)</f>
        <v>9</v>
      </c>
      <c r="H112" s="20">
        <f>IF(AND('Data Entry'!M112="y",'Data Entry'!N112&gt;0.29),1,0)</f>
        <v>0</v>
      </c>
      <c r="I112" s="20">
        <f>IF('Data Entry'!G112="Y",1,0)</f>
        <v>0</v>
      </c>
      <c r="J112" s="20">
        <f>'Intermediate Calculations'!J112+'Intermediate Calculations'!L112+'Intermediate Calculations'!M112</f>
        <v>0</v>
      </c>
      <c r="K112" s="26" t="e">
        <f>3.67-(0.966*B112)-(0.125*(C112-1))-(0.152*(D112-1))+(0.002*E112)+(0.0004*F112)+(0.035*G112)+(0.506*H112)-(0.264*I112)+J112+(0.4*'Intermediate Calculations'!O112)</f>
        <v>#DIV/0!</v>
      </c>
      <c r="L112" s="20" t="e">
        <f t="shared" si="3"/>
        <v>#DIV/0!</v>
      </c>
      <c r="M112" s="18" t="e">
        <f t="shared" si="4"/>
        <v>#DIV/0!</v>
      </c>
      <c r="N112" s="19">
        <f>1.7435+(0.4669*I112)-(0.2981*'Intermediate Calculations'!O112)-(0.8043*'Intermediate Calculations'!N112)+(0.2954*('BCI &amp; PEM Results'!C112-0.25))</f>
        <v>1.66965</v>
      </c>
      <c r="O112" s="46">
        <f>'Intermediate Calculations'!S112/(1+'Intermediate Calculations'!S112)</f>
        <v>0.9968377409247899</v>
      </c>
      <c r="P112" s="19">
        <f>((1.664+(0.4632*(N112+0.25*H112))+(0.9046*I112)-(2.5759*'Intermediate Calculations'!N112)+(0.4397*('BCI &amp; PEM Results'!C112-0.25))+(0.4304*('BCI &amp; PEM Results'!D112+C112-0.2))-(0.4198*'Intermediate Calculations'!Q112)+(0.02954*100*'Data Entry'!K112*'Intermediate Calculations'!E112))-(-5.7345+(0.5005*I112)-(0.9457*'Intermediate Calculations'!N112)+(0.3102*('BCI &amp; PEM Results'!C112-0.25))+(0.8054*('BCI &amp; PEM Results'!D112+'BCI &amp; PEM Results'!C112-0.2))-(0.9642*'Intermediate Calculations'!Q112)+(0.01469*'Intermediate Calculations'!E112*'Data Entry'!K112*100)))</f>
        <v>8.21450688</v>
      </c>
      <c r="Q112" s="48" t="e">
        <f t="shared" si="5"/>
        <v>#DIV/0!</v>
      </c>
    </row>
    <row r="113" spans="1:17" ht="12.75">
      <c r="A113" s="44">
        <f>'Data Entry'!A113</f>
        <v>0</v>
      </c>
      <c r="B113" s="24">
        <f>IF(OR('Data Entry'!E113&gt;2.9,'Data Entry'!F113&gt;2.9),1,0)</f>
        <v>0</v>
      </c>
      <c r="C113" s="19">
        <f>IF('Data Entry'!E113&gt;0,'Data Entry'!E113,'Data Entry'!F113)</f>
        <v>0</v>
      </c>
      <c r="D113" s="19">
        <f>'Data Entry'!D113</f>
        <v>0</v>
      </c>
      <c r="E113" s="25" t="e">
        <f>'Intermediate Calculations'!G113</f>
        <v>#DIV/0!</v>
      </c>
      <c r="F113" s="25" t="e">
        <f>'Intermediate Calculations'!H113</f>
        <v>#DIV/0!</v>
      </c>
      <c r="G113" s="20">
        <f>IF('Data Entry'!I113&gt;0,'Data Entry'!I113,'Data Entry'!H113+9)</f>
        <v>9</v>
      </c>
      <c r="H113" s="20">
        <f>IF(AND('Data Entry'!M113="y",'Data Entry'!N113&gt;0.29),1,0)</f>
        <v>0</v>
      </c>
      <c r="I113" s="20">
        <f>IF('Data Entry'!G113="Y",1,0)</f>
        <v>0</v>
      </c>
      <c r="J113" s="20">
        <f>'Intermediate Calculations'!J113+'Intermediate Calculations'!L113+'Intermediate Calculations'!M113</f>
        <v>0</v>
      </c>
      <c r="K113" s="26" t="e">
        <f>3.67-(0.966*B113)-(0.125*(C113-1))-(0.152*(D113-1))+(0.002*E113)+(0.0004*F113)+(0.035*G113)+(0.506*H113)-(0.264*I113)+J113+(0.4*'Intermediate Calculations'!O113)</f>
        <v>#DIV/0!</v>
      </c>
      <c r="L113" s="20" t="e">
        <f t="shared" si="3"/>
        <v>#DIV/0!</v>
      </c>
      <c r="M113" s="18" t="e">
        <f t="shared" si="4"/>
        <v>#DIV/0!</v>
      </c>
      <c r="N113" s="19">
        <f>1.7435+(0.4669*I113)-(0.2981*'Intermediate Calculations'!O113)-(0.8043*'Intermediate Calculations'!N113)+(0.2954*('BCI &amp; PEM Results'!C113-0.25))</f>
        <v>1.66965</v>
      </c>
      <c r="O113" s="46">
        <f>'Intermediate Calculations'!S113/(1+'Intermediate Calculations'!S113)</f>
        <v>0.9968377409247899</v>
      </c>
      <c r="P113" s="19">
        <f>((1.664+(0.4632*(N113+0.25*H113))+(0.9046*I113)-(2.5759*'Intermediate Calculations'!N113)+(0.4397*('BCI &amp; PEM Results'!C113-0.25))+(0.4304*('BCI &amp; PEM Results'!D113+C113-0.2))-(0.4198*'Intermediate Calculations'!Q113)+(0.02954*100*'Data Entry'!K113*'Intermediate Calculations'!E113))-(-5.7345+(0.5005*I113)-(0.9457*'Intermediate Calculations'!N113)+(0.3102*('BCI &amp; PEM Results'!C113-0.25))+(0.8054*('BCI &amp; PEM Results'!D113+'BCI &amp; PEM Results'!C113-0.2))-(0.9642*'Intermediate Calculations'!Q113)+(0.01469*'Intermediate Calculations'!E113*'Data Entry'!K113*100)))</f>
        <v>8.21450688</v>
      </c>
      <c r="Q113" s="48" t="e">
        <f t="shared" si="5"/>
        <v>#DIV/0!</v>
      </c>
    </row>
    <row r="114" spans="1:17" ht="12.75">
      <c r="A114" s="44">
        <f>'Data Entry'!A114</f>
        <v>0</v>
      </c>
      <c r="B114" s="24">
        <f>IF(OR('Data Entry'!E114&gt;2.9,'Data Entry'!F114&gt;2.9),1,0)</f>
        <v>0</v>
      </c>
      <c r="C114" s="19">
        <f>IF('Data Entry'!E114&gt;0,'Data Entry'!E114,'Data Entry'!F114)</f>
        <v>0</v>
      </c>
      <c r="D114" s="19">
        <f>'Data Entry'!D114</f>
        <v>0</v>
      </c>
      <c r="E114" s="25" t="e">
        <f>'Intermediate Calculations'!G114</f>
        <v>#DIV/0!</v>
      </c>
      <c r="F114" s="25" t="e">
        <f>'Intermediate Calculations'!H114</f>
        <v>#DIV/0!</v>
      </c>
      <c r="G114" s="20">
        <f>IF('Data Entry'!I114&gt;0,'Data Entry'!I114,'Data Entry'!H114+9)</f>
        <v>9</v>
      </c>
      <c r="H114" s="20">
        <f>IF(AND('Data Entry'!M114="y",'Data Entry'!N114&gt;0.29),1,0)</f>
        <v>0</v>
      </c>
      <c r="I114" s="20">
        <f>IF('Data Entry'!G114="Y",1,0)</f>
        <v>0</v>
      </c>
      <c r="J114" s="20">
        <f>'Intermediate Calculations'!J114+'Intermediate Calculations'!L114+'Intermediate Calculations'!M114</f>
        <v>0</v>
      </c>
      <c r="K114" s="26" t="e">
        <f>3.67-(0.966*B114)-(0.125*(C114-1))-(0.152*(D114-1))+(0.002*E114)+(0.0004*F114)+(0.035*G114)+(0.506*H114)-(0.264*I114)+J114+(0.4*'Intermediate Calculations'!O114)</f>
        <v>#DIV/0!</v>
      </c>
      <c r="L114" s="20" t="e">
        <f t="shared" si="3"/>
        <v>#DIV/0!</v>
      </c>
      <c r="M114" s="18" t="e">
        <f t="shared" si="4"/>
        <v>#DIV/0!</v>
      </c>
      <c r="N114" s="19">
        <f>1.7435+(0.4669*I114)-(0.2981*'Intermediate Calculations'!O114)-(0.8043*'Intermediate Calculations'!N114)+(0.2954*('BCI &amp; PEM Results'!C114-0.25))</f>
        <v>1.66965</v>
      </c>
      <c r="O114" s="46">
        <f>'Intermediate Calculations'!S114/(1+'Intermediate Calculations'!S114)</f>
        <v>0.9968377409247899</v>
      </c>
      <c r="P114" s="19">
        <f>((1.664+(0.4632*(N114+0.25*H114))+(0.9046*I114)-(2.5759*'Intermediate Calculations'!N114)+(0.4397*('BCI &amp; PEM Results'!C114-0.25))+(0.4304*('BCI &amp; PEM Results'!D114+C114-0.2))-(0.4198*'Intermediate Calculations'!Q114)+(0.02954*100*'Data Entry'!K114*'Intermediate Calculations'!E114))-(-5.7345+(0.5005*I114)-(0.9457*'Intermediate Calculations'!N114)+(0.3102*('BCI &amp; PEM Results'!C114-0.25))+(0.8054*('BCI &amp; PEM Results'!D114+'BCI &amp; PEM Results'!C114-0.2))-(0.9642*'Intermediate Calculations'!Q114)+(0.01469*'Intermediate Calculations'!E114*'Data Entry'!K114*100)))</f>
        <v>8.21450688</v>
      </c>
      <c r="Q114" s="48" t="e">
        <f t="shared" si="5"/>
        <v>#DIV/0!</v>
      </c>
    </row>
    <row r="115" spans="1:17" ht="12.75">
      <c r="A115" s="44">
        <f>'Data Entry'!A115</f>
        <v>0</v>
      </c>
      <c r="B115" s="24">
        <f>IF(OR('Data Entry'!E115&gt;2.9,'Data Entry'!F115&gt;2.9),1,0)</f>
        <v>0</v>
      </c>
      <c r="C115" s="19">
        <f>IF('Data Entry'!E115&gt;0,'Data Entry'!E115,'Data Entry'!F115)</f>
        <v>0</v>
      </c>
      <c r="D115" s="19">
        <f>'Data Entry'!D115</f>
        <v>0</v>
      </c>
      <c r="E115" s="25" t="e">
        <f>'Intermediate Calculations'!G115</f>
        <v>#DIV/0!</v>
      </c>
      <c r="F115" s="25" t="e">
        <f>'Intermediate Calculations'!H115</f>
        <v>#DIV/0!</v>
      </c>
      <c r="G115" s="20">
        <f>IF('Data Entry'!I115&gt;0,'Data Entry'!I115,'Data Entry'!H115+9)</f>
        <v>9</v>
      </c>
      <c r="H115" s="20">
        <f>IF(AND('Data Entry'!M115="y",'Data Entry'!N115&gt;0.29),1,0)</f>
        <v>0</v>
      </c>
      <c r="I115" s="20">
        <f>IF('Data Entry'!G115="Y",1,0)</f>
        <v>0</v>
      </c>
      <c r="J115" s="20">
        <f>'Intermediate Calculations'!J115+'Intermediate Calculations'!L115+'Intermediate Calculations'!M115</f>
        <v>0</v>
      </c>
      <c r="K115" s="26" t="e">
        <f>3.67-(0.966*B115)-(0.125*(C115-1))-(0.152*(D115-1))+(0.002*E115)+(0.0004*F115)+(0.035*G115)+(0.506*H115)-(0.264*I115)+J115+(0.4*'Intermediate Calculations'!O115)</f>
        <v>#DIV/0!</v>
      </c>
      <c r="L115" s="20" t="e">
        <f t="shared" si="3"/>
        <v>#DIV/0!</v>
      </c>
      <c r="M115" s="18" t="e">
        <f t="shared" si="4"/>
        <v>#DIV/0!</v>
      </c>
      <c r="N115" s="19">
        <f>1.7435+(0.4669*I115)-(0.2981*'Intermediate Calculations'!O115)-(0.8043*'Intermediate Calculations'!N115)+(0.2954*('BCI &amp; PEM Results'!C115-0.25))</f>
        <v>1.66965</v>
      </c>
      <c r="O115" s="46">
        <f>'Intermediate Calculations'!S115/(1+'Intermediate Calculations'!S115)</f>
        <v>0.9968377409247899</v>
      </c>
      <c r="P115" s="19">
        <f>((1.664+(0.4632*(N115+0.25*H115))+(0.9046*I115)-(2.5759*'Intermediate Calculations'!N115)+(0.4397*('BCI &amp; PEM Results'!C115-0.25))+(0.4304*('BCI &amp; PEM Results'!D115+C115-0.2))-(0.4198*'Intermediate Calculations'!Q115)+(0.02954*100*'Data Entry'!K115*'Intermediate Calculations'!E115))-(-5.7345+(0.5005*I115)-(0.9457*'Intermediate Calculations'!N115)+(0.3102*('BCI &amp; PEM Results'!C115-0.25))+(0.8054*('BCI &amp; PEM Results'!D115+'BCI &amp; PEM Results'!C115-0.2))-(0.9642*'Intermediate Calculations'!Q115)+(0.01469*'Intermediate Calculations'!E115*'Data Entry'!K115*100)))</f>
        <v>8.21450688</v>
      </c>
      <c r="Q115" s="48" t="e">
        <f t="shared" si="5"/>
        <v>#DIV/0!</v>
      </c>
    </row>
    <row r="116" spans="1:17" ht="12.75">
      <c r="A116" s="44">
        <f>'Data Entry'!A116</f>
        <v>0</v>
      </c>
      <c r="B116" s="24">
        <f>IF(OR('Data Entry'!E116&gt;2.9,'Data Entry'!F116&gt;2.9),1,0)</f>
        <v>0</v>
      </c>
      <c r="C116" s="19">
        <f>IF('Data Entry'!E116&gt;0,'Data Entry'!E116,'Data Entry'!F116)</f>
        <v>0</v>
      </c>
      <c r="D116" s="19">
        <f>'Data Entry'!D116</f>
        <v>0</v>
      </c>
      <c r="E116" s="25" t="e">
        <f>'Intermediate Calculations'!G116</f>
        <v>#DIV/0!</v>
      </c>
      <c r="F116" s="25" t="e">
        <f>'Intermediate Calculations'!H116</f>
        <v>#DIV/0!</v>
      </c>
      <c r="G116" s="20">
        <f>IF('Data Entry'!I116&gt;0,'Data Entry'!I116,'Data Entry'!H116+9)</f>
        <v>9</v>
      </c>
      <c r="H116" s="20">
        <f>IF(AND('Data Entry'!M116="y",'Data Entry'!N116&gt;0.29),1,0)</f>
        <v>0</v>
      </c>
      <c r="I116" s="20">
        <f>IF('Data Entry'!G116="Y",1,0)</f>
        <v>0</v>
      </c>
      <c r="J116" s="20">
        <f>'Intermediate Calculations'!J116+'Intermediate Calculations'!L116+'Intermediate Calculations'!M116</f>
        <v>0</v>
      </c>
      <c r="K116" s="26" t="e">
        <f>3.67-(0.966*B116)-(0.125*(C116-1))-(0.152*(D116-1))+(0.002*E116)+(0.0004*F116)+(0.035*G116)+(0.506*H116)-(0.264*I116)+J116+(0.4*'Intermediate Calculations'!O116)</f>
        <v>#DIV/0!</v>
      </c>
      <c r="L116" s="20" t="e">
        <f t="shared" si="3"/>
        <v>#DIV/0!</v>
      </c>
      <c r="M116" s="18" t="e">
        <f t="shared" si="4"/>
        <v>#DIV/0!</v>
      </c>
      <c r="N116" s="19">
        <f>1.7435+(0.4669*I116)-(0.2981*'Intermediate Calculations'!O116)-(0.8043*'Intermediate Calculations'!N116)+(0.2954*('BCI &amp; PEM Results'!C116-0.25))</f>
        <v>1.66965</v>
      </c>
      <c r="O116" s="46">
        <f>'Intermediate Calculations'!S116/(1+'Intermediate Calculations'!S116)</f>
        <v>0.9968377409247899</v>
      </c>
      <c r="P116" s="19">
        <f>((1.664+(0.4632*(N116+0.25*H116))+(0.9046*I116)-(2.5759*'Intermediate Calculations'!N116)+(0.4397*('BCI &amp; PEM Results'!C116-0.25))+(0.4304*('BCI &amp; PEM Results'!D116+C116-0.2))-(0.4198*'Intermediate Calculations'!Q116)+(0.02954*100*'Data Entry'!K116*'Intermediate Calculations'!E116))-(-5.7345+(0.5005*I116)-(0.9457*'Intermediate Calculations'!N116)+(0.3102*('BCI &amp; PEM Results'!C116-0.25))+(0.8054*('BCI &amp; PEM Results'!D116+'BCI &amp; PEM Results'!C116-0.2))-(0.9642*'Intermediate Calculations'!Q116)+(0.01469*'Intermediate Calculations'!E116*'Data Entry'!K116*100)))</f>
        <v>8.21450688</v>
      </c>
      <c r="Q116" s="48" t="e">
        <f t="shared" si="5"/>
        <v>#DIV/0!</v>
      </c>
    </row>
    <row r="117" spans="1:17" ht="12.75">
      <c r="A117" s="44">
        <f>'Data Entry'!A117</f>
        <v>0</v>
      </c>
      <c r="B117" s="24">
        <f>IF(OR('Data Entry'!E117&gt;2.9,'Data Entry'!F117&gt;2.9),1,0)</f>
        <v>0</v>
      </c>
      <c r="C117" s="19">
        <f>IF('Data Entry'!E117&gt;0,'Data Entry'!E117,'Data Entry'!F117)</f>
        <v>0</v>
      </c>
      <c r="D117" s="19">
        <f>'Data Entry'!D117</f>
        <v>0</v>
      </c>
      <c r="E117" s="25" t="e">
        <f>'Intermediate Calculations'!G117</f>
        <v>#DIV/0!</v>
      </c>
      <c r="F117" s="25" t="e">
        <f>'Intermediate Calculations'!H117</f>
        <v>#DIV/0!</v>
      </c>
      <c r="G117" s="20">
        <f>IF('Data Entry'!I117&gt;0,'Data Entry'!I117,'Data Entry'!H117+9)</f>
        <v>9</v>
      </c>
      <c r="H117" s="20">
        <f>IF(AND('Data Entry'!M117="y",'Data Entry'!N117&gt;0.29),1,0)</f>
        <v>0</v>
      </c>
      <c r="I117" s="20">
        <f>IF('Data Entry'!G117="Y",1,0)</f>
        <v>0</v>
      </c>
      <c r="J117" s="20">
        <f>'Intermediate Calculations'!J117+'Intermediate Calculations'!L117+'Intermediate Calculations'!M117</f>
        <v>0</v>
      </c>
      <c r="K117" s="26" t="e">
        <f>3.67-(0.966*B117)-(0.125*(C117-1))-(0.152*(D117-1))+(0.002*E117)+(0.0004*F117)+(0.035*G117)+(0.506*H117)-(0.264*I117)+J117+(0.4*'Intermediate Calculations'!O117)</f>
        <v>#DIV/0!</v>
      </c>
      <c r="L117" s="20" t="e">
        <f t="shared" si="3"/>
        <v>#DIV/0!</v>
      </c>
      <c r="M117" s="18" t="e">
        <f t="shared" si="4"/>
        <v>#DIV/0!</v>
      </c>
      <c r="N117" s="19">
        <f>1.7435+(0.4669*I117)-(0.2981*'Intermediate Calculations'!O117)-(0.8043*'Intermediate Calculations'!N117)+(0.2954*('BCI &amp; PEM Results'!C117-0.25))</f>
        <v>1.66965</v>
      </c>
      <c r="O117" s="46">
        <f>'Intermediate Calculations'!S117/(1+'Intermediate Calculations'!S117)</f>
        <v>0.9968377409247899</v>
      </c>
      <c r="P117" s="19">
        <f>((1.664+(0.4632*(N117+0.25*H117))+(0.9046*I117)-(2.5759*'Intermediate Calculations'!N117)+(0.4397*('BCI &amp; PEM Results'!C117-0.25))+(0.4304*('BCI &amp; PEM Results'!D117+C117-0.2))-(0.4198*'Intermediate Calculations'!Q117)+(0.02954*100*'Data Entry'!K117*'Intermediate Calculations'!E117))-(-5.7345+(0.5005*I117)-(0.9457*'Intermediate Calculations'!N117)+(0.3102*('BCI &amp; PEM Results'!C117-0.25))+(0.8054*('BCI &amp; PEM Results'!D117+'BCI &amp; PEM Results'!C117-0.2))-(0.9642*'Intermediate Calculations'!Q117)+(0.01469*'Intermediate Calculations'!E117*'Data Entry'!K117*100)))</f>
        <v>8.21450688</v>
      </c>
      <c r="Q117" s="48" t="e">
        <f t="shared" si="5"/>
        <v>#DIV/0!</v>
      </c>
    </row>
    <row r="118" spans="1:17" ht="12.75">
      <c r="A118" s="44">
        <f>'Data Entry'!A118</f>
        <v>0</v>
      </c>
      <c r="B118" s="24">
        <f>IF(OR('Data Entry'!E118&gt;2.9,'Data Entry'!F118&gt;2.9),1,0)</f>
        <v>0</v>
      </c>
      <c r="C118" s="19">
        <f>IF('Data Entry'!E118&gt;0,'Data Entry'!E118,'Data Entry'!F118)</f>
        <v>0</v>
      </c>
      <c r="D118" s="19">
        <f>'Data Entry'!D118</f>
        <v>0</v>
      </c>
      <c r="E118" s="25" t="e">
        <f>'Intermediate Calculations'!G118</f>
        <v>#DIV/0!</v>
      </c>
      <c r="F118" s="25" t="e">
        <f>'Intermediate Calculations'!H118</f>
        <v>#DIV/0!</v>
      </c>
      <c r="G118" s="20">
        <f>IF('Data Entry'!I118&gt;0,'Data Entry'!I118,'Data Entry'!H118+9)</f>
        <v>9</v>
      </c>
      <c r="H118" s="20">
        <f>IF(AND('Data Entry'!M118="y",'Data Entry'!N118&gt;0.29),1,0)</f>
        <v>0</v>
      </c>
      <c r="I118" s="20">
        <f>IF('Data Entry'!G118="Y",1,0)</f>
        <v>0</v>
      </c>
      <c r="J118" s="20">
        <f>'Intermediate Calculations'!J118+'Intermediate Calculations'!L118+'Intermediate Calculations'!M118</f>
        <v>0</v>
      </c>
      <c r="K118" s="26" t="e">
        <f>3.67-(0.966*B118)-(0.125*(C118-1))-(0.152*(D118-1))+(0.002*E118)+(0.0004*F118)+(0.035*G118)+(0.506*H118)-(0.264*I118)+J118+(0.4*'Intermediate Calculations'!O118)</f>
        <v>#DIV/0!</v>
      </c>
      <c r="L118" s="20" t="e">
        <f t="shared" si="3"/>
        <v>#DIV/0!</v>
      </c>
      <c r="M118" s="18" t="e">
        <f t="shared" si="4"/>
        <v>#DIV/0!</v>
      </c>
      <c r="N118" s="19">
        <f>1.7435+(0.4669*I118)-(0.2981*'Intermediate Calculations'!O118)-(0.8043*'Intermediate Calculations'!N118)+(0.2954*('BCI &amp; PEM Results'!C118-0.25))</f>
        <v>1.66965</v>
      </c>
      <c r="O118" s="46">
        <f>'Intermediate Calculations'!S118/(1+'Intermediate Calculations'!S118)</f>
        <v>0.9968377409247899</v>
      </c>
      <c r="P118" s="19">
        <f>((1.664+(0.4632*(N118+0.25*H118))+(0.9046*I118)-(2.5759*'Intermediate Calculations'!N118)+(0.4397*('BCI &amp; PEM Results'!C118-0.25))+(0.4304*('BCI &amp; PEM Results'!D118+C118-0.2))-(0.4198*'Intermediate Calculations'!Q118)+(0.02954*100*'Data Entry'!K118*'Intermediate Calculations'!E118))-(-5.7345+(0.5005*I118)-(0.9457*'Intermediate Calculations'!N118)+(0.3102*('BCI &amp; PEM Results'!C118-0.25))+(0.8054*('BCI &amp; PEM Results'!D118+'BCI &amp; PEM Results'!C118-0.2))-(0.9642*'Intermediate Calculations'!Q118)+(0.01469*'Intermediate Calculations'!E118*'Data Entry'!K118*100)))</f>
        <v>8.21450688</v>
      </c>
      <c r="Q118" s="48" t="e">
        <f t="shared" si="5"/>
        <v>#DIV/0!</v>
      </c>
    </row>
    <row r="119" spans="1:17" ht="12.75">
      <c r="A119" s="44">
        <f>'Data Entry'!A119</f>
        <v>0</v>
      </c>
      <c r="B119" s="24">
        <f>IF(OR('Data Entry'!E119&gt;2.9,'Data Entry'!F119&gt;2.9),1,0)</f>
        <v>0</v>
      </c>
      <c r="C119" s="19">
        <f>IF('Data Entry'!E119&gt;0,'Data Entry'!E119,'Data Entry'!F119)</f>
        <v>0</v>
      </c>
      <c r="D119" s="19">
        <f>'Data Entry'!D119</f>
        <v>0</v>
      </c>
      <c r="E119" s="25" t="e">
        <f>'Intermediate Calculations'!G119</f>
        <v>#DIV/0!</v>
      </c>
      <c r="F119" s="25" t="e">
        <f>'Intermediate Calculations'!H119</f>
        <v>#DIV/0!</v>
      </c>
      <c r="G119" s="20">
        <f>IF('Data Entry'!I119&gt;0,'Data Entry'!I119,'Data Entry'!H119+9)</f>
        <v>9</v>
      </c>
      <c r="H119" s="20">
        <f>IF(AND('Data Entry'!M119="y",'Data Entry'!N119&gt;0.29),1,0)</f>
        <v>0</v>
      </c>
      <c r="I119" s="20">
        <f>IF('Data Entry'!G119="Y",1,0)</f>
        <v>0</v>
      </c>
      <c r="J119" s="20">
        <f>'Intermediate Calculations'!J119+'Intermediate Calculations'!L119+'Intermediate Calculations'!M119</f>
        <v>0</v>
      </c>
      <c r="K119" s="26" t="e">
        <f>3.67-(0.966*B119)-(0.125*(C119-1))-(0.152*(D119-1))+(0.002*E119)+(0.0004*F119)+(0.035*G119)+(0.506*H119)-(0.264*I119)+J119+(0.4*'Intermediate Calculations'!O119)</f>
        <v>#DIV/0!</v>
      </c>
      <c r="L119" s="20" t="e">
        <f t="shared" si="3"/>
        <v>#DIV/0!</v>
      </c>
      <c r="M119" s="18" t="e">
        <f t="shared" si="4"/>
        <v>#DIV/0!</v>
      </c>
      <c r="N119" s="19">
        <f>1.7435+(0.4669*I119)-(0.2981*'Intermediate Calculations'!O119)-(0.8043*'Intermediate Calculations'!N119)+(0.2954*('BCI &amp; PEM Results'!C119-0.25))</f>
        <v>1.66965</v>
      </c>
      <c r="O119" s="46">
        <f>'Intermediate Calculations'!S119/(1+'Intermediate Calculations'!S119)</f>
        <v>0.9968377409247899</v>
      </c>
      <c r="P119" s="19">
        <f>((1.664+(0.4632*(N119+0.25*H119))+(0.9046*I119)-(2.5759*'Intermediate Calculations'!N119)+(0.4397*('BCI &amp; PEM Results'!C119-0.25))+(0.4304*('BCI &amp; PEM Results'!D119+C119-0.2))-(0.4198*'Intermediate Calculations'!Q119)+(0.02954*100*'Data Entry'!K119*'Intermediate Calculations'!E119))-(-5.7345+(0.5005*I119)-(0.9457*'Intermediate Calculations'!N119)+(0.3102*('BCI &amp; PEM Results'!C119-0.25))+(0.8054*('BCI &amp; PEM Results'!D119+'BCI &amp; PEM Results'!C119-0.2))-(0.9642*'Intermediate Calculations'!Q119)+(0.01469*'Intermediate Calculations'!E119*'Data Entry'!K119*100)))</f>
        <v>8.21450688</v>
      </c>
      <c r="Q119" s="48" t="e">
        <f t="shared" si="5"/>
        <v>#DIV/0!</v>
      </c>
    </row>
    <row r="120" spans="1:17" ht="12.75">
      <c r="A120" s="44">
        <f>'Data Entry'!A120</f>
        <v>0</v>
      </c>
      <c r="B120" s="24">
        <f>IF(OR('Data Entry'!E120&gt;2.9,'Data Entry'!F120&gt;2.9),1,0)</f>
        <v>0</v>
      </c>
      <c r="C120" s="19">
        <f>IF('Data Entry'!E120&gt;0,'Data Entry'!E120,'Data Entry'!F120)</f>
        <v>0</v>
      </c>
      <c r="D120" s="19">
        <f>'Data Entry'!D120</f>
        <v>0</v>
      </c>
      <c r="E120" s="25" t="e">
        <f>'Intermediate Calculations'!G120</f>
        <v>#DIV/0!</v>
      </c>
      <c r="F120" s="25" t="e">
        <f>'Intermediate Calculations'!H120</f>
        <v>#DIV/0!</v>
      </c>
      <c r="G120" s="20">
        <f>IF('Data Entry'!I120&gt;0,'Data Entry'!I120,'Data Entry'!H120+9)</f>
        <v>9</v>
      </c>
      <c r="H120" s="20">
        <f>IF(AND('Data Entry'!M120="y",'Data Entry'!N120&gt;0.29),1,0)</f>
        <v>0</v>
      </c>
      <c r="I120" s="20">
        <f>IF('Data Entry'!G120="Y",1,0)</f>
        <v>0</v>
      </c>
      <c r="J120" s="20">
        <f>'Intermediate Calculations'!J120+'Intermediate Calculations'!L120+'Intermediate Calculations'!M120</f>
        <v>0</v>
      </c>
      <c r="K120" s="26" t="e">
        <f>3.67-(0.966*B120)-(0.125*(C120-1))-(0.152*(D120-1))+(0.002*E120)+(0.0004*F120)+(0.035*G120)+(0.506*H120)-(0.264*I120)+J120+(0.4*'Intermediate Calculations'!O120)</f>
        <v>#DIV/0!</v>
      </c>
      <c r="L120" s="20" t="e">
        <f t="shared" si="3"/>
        <v>#DIV/0!</v>
      </c>
      <c r="M120" s="18" t="e">
        <f t="shared" si="4"/>
        <v>#DIV/0!</v>
      </c>
      <c r="N120" s="19">
        <f>1.7435+(0.4669*I120)-(0.2981*'Intermediate Calculations'!O120)-(0.8043*'Intermediate Calculations'!N120)+(0.2954*('BCI &amp; PEM Results'!C120-0.25))</f>
        <v>1.66965</v>
      </c>
      <c r="O120" s="46">
        <f>'Intermediate Calculations'!S120/(1+'Intermediate Calculations'!S120)</f>
        <v>0.9968377409247899</v>
      </c>
      <c r="P120" s="19">
        <f>((1.664+(0.4632*(N120+0.25*H120))+(0.9046*I120)-(2.5759*'Intermediate Calculations'!N120)+(0.4397*('BCI &amp; PEM Results'!C120-0.25))+(0.4304*('BCI &amp; PEM Results'!D120+C120-0.2))-(0.4198*'Intermediate Calculations'!Q120)+(0.02954*100*'Data Entry'!K120*'Intermediate Calculations'!E120))-(-5.7345+(0.5005*I120)-(0.9457*'Intermediate Calculations'!N120)+(0.3102*('BCI &amp; PEM Results'!C120-0.25))+(0.8054*('BCI &amp; PEM Results'!D120+'BCI &amp; PEM Results'!C120-0.2))-(0.9642*'Intermediate Calculations'!Q120)+(0.01469*'Intermediate Calculations'!E120*'Data Entry'!K120*100)))</f>
        <v>8.21450688</v>
      </c>
      <c r="Q120" s="48" t="e">
        <f t="shared" si="5"/>
        <v>#DIV/0!</v>
      </c>
    </row>
    <row r="121" spans="1:17" ht="12.75">
      <c r="A121" s="44">
        <f>'Data Entry'!A121</f>
        <v>0</v>
      </c>
      <c r="B121" s="24">
        <f>IF(OR('Data Entry'!E121&gt;2.9,'Data Entry'!F121&gt;2.9),1,0)</f>
        <v>0</v>
      </c>
      <c r="C121" s="19">
        <f>IF('Data Entry'!E121&gt;0,'Data Entry'!E121,'Data Entry'!F121)</f>
        <v>0</v>
      </c>
      <c r="D121" s="19">
        <f>'Data Entry'!D121</f>
        <v>0</v>
      </c>
      <c r="E121" s="25" t="e">
        <f>'Intermediate Calculations'!G121</f>
        <v>#DIV/0!</v>
      </c>
      <c r="F121" s="25" t="e">
        <f>'Intermediate Calculations'!H121</f>
        <v>#DIV/0!</v>
      </c>
      <c r="G121" s="20">
        <f>IF('Data Entry'!I121&gt;0,'Data Entry'!I121,'Data Entry'!H121+9)</f>
        <v>9</v>
      </c>
      <c r="H121" s="20">
        <f>IF(AND('Data Entry'!M121="y",'Data Entry'!N121&gt;0.29),1,0)</f>
        <v>0</v>
      </c>
      <c r="I121" s="20">
        <f>IF('Data Entry'!G121="Y",1,0)</f>
        <v>0</v>
      </c>
      <c r="J121" s="20">
        <f>'Intermediate Calculations'!J121+'Intermediate Calculations'!L121+'Intermediate Calculations'!M121</f>
        <v>0</v>
      </c>
      <c r="K121" s="26" t="e">
        <f>3.67-(0.966*B121)-(0.125*(C121-1))-(0.152*(D121-1))+(0.002*E121)+(0.0004*F121)+(0.035*G121)+(0.506*H121)-(0.264*I121)+J121+(0.4*'Intermediate Calculations'!O121)</f>
        <v>#DIV/0!</v>
      </c>
      <c r="L121" s="20" t="e">
        <f t="shared" si="3"/>
        <v>#DIV/0!</v>
      </c>
      <c r="M121" s="18" t="e">
        <f t="shared" si="4"/>
        <v>#DIV/0!</v>
      </c>
      <c r="N121" s="19">
        <f>1.7435+(0.4669*I121)-(0.2981*'Intermediate Calculations'!O121)-(0.8043*'Intermediate Calculations'!N121)+(0.2954*('BCI &amp; PEM Results'!C121-0.25))</f>
        <v>1.66965</v>
      </c>
      <c r="O121" s="46">
        <f>'Intermediate Calculations'!S121/(1+'Intermediate Calculations'!S121)</f>
        <v>0.9968377409247899</v>
      </c>
      <c r="P121" s="19">
        <f>((1.664+(0.4632*(N121+0.25*H121))+(0.9046*I121)-(2.5759*'Intermediate Calculations'!N121)+(0.4397*('BCI &amp; PEM Results'!C121-0.25))+(0.4304*('BCI &amp; PEM Results'!D121+C121-0.2))-(0.4198*'Intermediate Calculations'!Q121)+(0.02954*100*'Data Entry'!K121*'Intermediate Calculations'!E121))-(-5.7345+(0.5005*I121)-(0.9457*'Intermediate Calculations'!N121)+(0.3102*('BCI &amp; PEM Results'!C121-0.25))+(0.8054*('BCI &amp; PEM Results'!D121+'BCI &amp; PEM Results'!C121-0.2))-(0.9642*'Intermediate Calculations'!Q121)+(0.01469*'Intermediate Calculations'!E121*'Data Entry'!K121*100)))</f>
        <v>8.21450688</v>
      </c>
      <c r="Q121" s="48" t="e">
        <f t="shared" si="5"/>
        <v>#DIV/0!</v>
      </c>
    </row>
    <row r="122" spans="1:17" ht="12.75">
      <c r="A122" s="44">
        <f>'Data Entry'!A122</f>
        <v>0</v>
      </c>
      <c r="B122" s="24">
        <f>IF(OR('Data Entry'!E122&gt;2.9,'Data Entry'!F122&gt;2.9),1,0)</f>
        <v>0</v>
      </c>
      <c r="C122" s="19">
        <f>IF('Data Entry'!E122&gt;0,'Data Entry'!E122,'Data Entry'!F122)</f>
        <v>0</v>
      </c>
      <c r="D122" s="19">
        <f>'Data Entry'!D122</f>
        <v>0</v>
      </c>
      <c r="E122" s="25" t="e">
        <f>'Intermediate Calculations'!G122</f>
        <v>#DIV/0!</v>
      </c>
      <c r="F122" s="25" t="e">
        <f>'Intermediate Calculations'!H122</f>
        <v>#DIV/0!</v>
      </c>
      <c r="G122" s="20">
        <f>IF('Data Entry'!I122&gt;0,'Data Entry'!I122,'Data Entry'!H122+9)</f>
        <v>9</v>
      </c>
      <c r="H122" s="20">
        <f>IF(AND('Data Entry'!M122="y",'Data Entry'!N122&gt;0.29),1,0)</f>
        <v>0</v>
      </c>
      <c r="I122" s="20">
        <f>IF('Data Entry'!G122="Y",1,0)</f>
        <v>0</v>
      </c>
      <c r="J122" s="20">
        <f>'Intermediate Calculations'!J122+'Intermediate Calculations'!L122+'Intermediate Calculations'!M122</f>
        <v>0</v>
      </c>
      <c r="K122" s="26" t="e">
        <f>3.67-(0.966*B122)-(0.125*(C122-1))-(0.152*(D122-1))+(0.002*E122)+(0.0004*F122)+(0.035*G122)+(0.506*H122)-(0.264*I122)+J122+(0.4*'Intermediate Calculations'!O122)</f>
        <v>#DIV/0!</v>
      </c>
      <c r="L122" s="20" t="e">
        <f t="shared" si="3"/>
        <v>#DIV/0!</v>
      </c>
      <c r="M122" s="18" t="e">
        <f t="shared" si="4"/>
        <v>#DIV/0!</v>
      </c>
      <c r="N122" s="19">
        <f>1.7435+(0.4669*I122)-(0.2981*'Intermediate Calculations'!O122)-(0.8043*'Intermediate Calculations'!N122)+(0.2954*('BCI &amp; PEM Results'!C122-0.25))</f>
        <v>1.66965</v>
      </c>
      <c r="O122" s="46">
        <f>'Intermediate Calculations'!S122/(1+'Intermediate Calculations'!S122)</f>
        <v>0.9968377409247899</v>
      </c>
      <c r="P122" s="19">
        <f>((1.664+(0.4632*(N122+0.25*H122))+(0.9046*I122)-(2.5759*'Intermediate Calculations'!N122)+(0.4397*('BCI &amp; PEM Results'!C122-0.25))+(0.4304*('BCI &amp; PEM Results'!D122+C122-0.2))-(0.4198*'Intermediate Calculations'!Q122)+(0.02954*100*'Data Entry'!K122*'Intermediate Calculations'!E122))-(-5.7345+(0.5005*I122)-(0.9457*'Intermediate Calculations'!N122)+(0.3102*('BCI &amp; PEM Results'!C122-0.25))+(0.8054*('BCI &amp; PEM Results'!D122+'BCI &amp; PEM Results'!C122-0.2))-(0.9642*'Intermediate Calculations'!Q122)+(0.01469*'Intermediate Calculations'!E122*'Data Entry'!K122*100)))</f>
        <v>8.21450688</v>
      </c>
      <c r="Q122" s="48" t="e">
        <f t="shared" si="5"/>
        <v>#DIV/0!</v>
      </c>
    </row>
    <row r="123" spans="1:17" ht="12.75">
      <c r="A123" s="44">
        <f>'Data Entry'!A123</f>
        <v>0</v>
      </c>
      <c r="B123" s="24">
        <f>IF(OR('Data Entry'!E123&gt;2.9,'Data Entry'!F123&gt;2.9),1,0)</f>
        <v>0</v>
      </c>
      <c r="C123" s="19">
        <f>IF('Data Entry'!E123&gt;0,'Data Entry'!E123,'Data Entry'!F123)</f>
        <v>0</v>
      </c>
      <c r="D123" s="19">
        <f>'Data Entry'!D123</f>
        <v>0</v>
      </c>
      <c r="E123" s="25" t="e">
        <f>'Intermediate Calculations'!G123</f>
        <v>#DIV/0!</v>
      </c>
      <c r="F123" s="25" t="e">
        <f>'Intermediate Calculations'!H123</f>
        <v>#DIV/0!</v>
      </c>
      <c r="G123" s="20">
        <f>IF('Data Entry'!I123&gt;0,'Data Entry'!I123,'Data Entry'!H123+9)</f>
        <v>9</v>
      </c>
      <c r="H123" s="20">
        <f>IF(AND('Data Entry'!M123="y",'Data Entry'!N123&gt;0.29),1,0)</f>
        <v>0</v>
      </c>
      <c r="I123" s="20">
        <f>IF('Data Entry'!G123="Y",1,0)</f>
        <v>0</v>
      </c>
      <c r="J123" s="20">
        <f>'Intermediate Calculations'!J123+'Intermediate Calculations'!L123+'Intermediate Calculations'!M123</f>
        <v>0</v>
      </c>
      <c r="K123" s="26" t="e">
        <f>3.67-(0.966*B123)-(0.125*(C123-1))-(0.152*(D123-1))+(0.002*E123)+(0.0004*F123)+(0.035*G123)+(0.506*H123)-(0.264*I123)+J123+(0.4*'Intermediate Calculations'!O123)</f>
        <v>#DIV/0!</v>
      </c>
      <c r="L123" s="20" t="e">
        <f t="shared" si="3"/>
        <v>#DIV/0!</v>
      </c>
      <c r="M123" s="18" t="e">
        <f t="shared" si="4"/>
        <v>#DIV/0!</v>
      </c>
      <c r="N123" s="19">
        <f>1.7435+(0.4669*I123)-(0.2981*'Intermediate Calculations'!O123)-(0.8043*'Intermediate Calculations'!N123)+(0.2954*('BCI &amp; PEM Results'!C123-0.25))</f>
        <v>1.66965</v>
      </c>
      <c r="O123" s="46">
        <f>'Intermediate Calculations'!S123/(1+'Intermediate Calculations'!S123)</f>
        <v>0.9968377409247899</v>
      </c>
      <c r="P123" s="19">
        <f>((1.664+(0.4632*(N123+0.25*H123))+(0.9046*I123)-(2.5759*'Intermediate Calculations'!N123)+(0.4397*('BCI &amp; PEM Results'!C123-0.25))+(0.4304*('BCI &amp; PEM Results'!D123+C123-0.2))-(0.4198*'Intermediate Calculations'!Q123)+(0.02954*100*'Data Entry'!K123*'Intermediate Calculations'!E123))-(-5.7345+(0.5005*I123)-(0.9457*'Intermediate Calculations'!N123)+(0.3102*('BCI &amp; PEM Results'!C123-0.25))+(0.8054*('BCI &amp; PEM Results'!D123+'BCI &amp; PEM Results'!C123-0.2))-(0.9642*'Intermediate Calculations'!Q123)+(0.01469*'Intermediate Calculations'!E123*'Data Entry'!K123*100)))</f>
        <v>8.21450688</v>
      </c>
      <c r="Q123" s="48" t="e">
        <f t="shared" si="5"/>
        <v>#DIV/0!</v>
      </c>
    </row>
    <row r="124" spans="1:17" ht="12.75">
      <c r="A124" s="44">
        <f>'Data Entry'!A124</f>
        <v>0</v>
      </c>
      <c r="B124" s="24">
        <f>IF(OR('Data Entry'!E124&gt;2.9,'Data Entry'!F124&gt;2.9),1,0)</f>
        <v>0</v>
      </c>
      <c r="C124" s="19">
        <f>IF('Data Entry'!E124&gt;0,'Data Entry'!E124,'Data Entry'!F124)</f>
        <v>0</v>
      </c>
      <c r="D124" s="19">
        <f>'Data Entry'!D124</f>
        <v>0</v>
      </c>
      <c r="E124" s="25" t="e">
        <f>'Intermediate Calculations'!G124</f>
        <v>#DIV/0!</v>
      </c>
      <c r="F124" s="25" t="e">
        <f>'Intermediate Calculations'!H124</f>
        <v>#DIV/0!</v>
      </c>
      <c r="G124" s="20">
        <f>IF('Data Entry'!I124&gt;0,'Data Entry'!I124,'Data Entry'!H124+9)</f>
        <v>9</v>
      </c>
      <c r="H124" s="20">
        <f>IF(AND('Data Entry'!M124="y",'Data Entry'!N124&gt;0.29),1,0)</f>
        <v>0</v>
      </c>
      <c r="I124" s="20">
        <f>IF('Data Entry'!G124="Y",1,0)</f>
        <v>0</v>
      </c>
      <c r="J124" s="20">
        <f>'Intermediate Calculations'!J124+'Intermediate Calculations'!L124+'Intermediate Calculations'!M124</f>
        <v>0</v>
      </c>
      <c r="K124" s="26" t="e">
        <f>3.67-(0.966*B124)-(0.125*(C124-1))-(0.152*(D124-1))+(0.002*E124)+(0.0004*F124)+(0.035*G124)+(0.506*H124)-(0.264*I124)+J124+(0.4*'Intermediate Calculations'!O124)</f>
        <v>#DIV/0!</v>
      </c>
      <c r="L124" s="20" t="e">
        <f t="shared" si="3"/>
        <v>#DIV/0!</v>
      </c>
      <c r="M124" s="18" t="e">
        <f t="shared" si="4"/>
        <v>#DIV/0!</v>
      </c>
      <c r="N124" s="19">
        <f>1.7435+(0.4669*I124)-(0.2981*'Intermediate Calculations'!O124)-(0.8043*'Intermediate Calculations'!N124)+(0.2954*('BCI &amp; PEM Results'!C124-0.25))</f>
        <v>1.66965</v>
      </c>
      <c r="O124" s="46">
        <f>'Intermediate Calculations'!S124/(1+'Intermediate Calculations'!S124)</f>
        <v>0.9968377409247899</v>
      </c>
      <c r="P124" s="19">
        <f>((1.664+(0.4632*(N124+0.25*H124))+(0.9046*I124)-(2.5759*'Intermediate Calculations'!N124)+(0.4397*('BCI &amp; PEM Results'!C124-0.25))+(0.4304*('BCI &amp; PEM Results'!D124+C124-0.2))-(0.4198*'Intermediate Calculations'!Q124)+(0.02954*100*'Data Entry'!K124*'Intermediate Calculations'!E124))-(-5.7345+(0.5005*I124)-(0.9457*'Intermediate Calculations'!N124)+(0.3102*('BCI &amp; PEM Results'!C124-0.25))+(0.8054*('BCI &amp; PEM Results'!D124+'BCI &amp; PEM Results'!C124-0.2))-(0.9642*'Intermediate Calculations'!Q124)+(0.01469*'Intermediate Calculations'!E124*'Data Entry'!K124*100)))</f>
        <v>8.21450688</v>
      </c>
      <c r="Q124" s="48" t="e">
        <f t="shared" si="5"/>
        <v>#DIV/0!</v>
      </c>
    </row>
    <row r="125" spans="1:17" ht="12.75">
      <c r="A125" s="44">
        <f>'Data Entry'!A125</f>
        <v>0</v>
      </c>
      <c r="B125" s="24">
        <f>IF(OR('Data Entry'!E125&gt;2.9,'Data Entry'!F125&gt;2.9),1,0)</f>
        <v>0</v>
      </c>
      <c r="C125" s="19">
        <f>IF('Data Entry'!E125&gt;0,'Data Entry'!E125,'Data Entry'!F125)</f>
        <v>0</v>
      </c>
      <c r="D125" s="19">
        <f>'Data Entry'!D125</f>
        <v>0</v>
      </c>
      <c r="E125" s="25" t="e">
        <f>'Intermediate Calculations'!G125</f>
        <v>#DIV/0!</v>
      </c>
      <c r="F125" s="25" t="e">
        <f>'Intermediate Calculations'!H125</f>
        <v>#DIV/0!</v>
      </c>
      <c r="G125" s="20">
        <f>IF('Data Entry'!I125&gt;0,'Data Entry'!I125,'Data Entry'!H125+9)</f>
        <v>9</v>
      </c>
      <c r="H125" s="20">
        <f>IF(AND('Data Entry'!M125="y",'Data Entry'!N125&gt;0.29),1,0)</f>
        <v>0</v>
      </c>
      <c r="I125" s="20">
        <f>IF('Data Entry'!G125="Y",1,0)</f>
        <v>0</v>
      </c>
      <c r="J125" s="20">
        <f>'Intermediate Calculations'!J125+'Intermediate Calculations'!L125+'Intermediate Calculations'!M125</f>
        <v>0</v>
      </c>
      <c r="K125" s="26" t="e">
        <f>3.67-(0.966*B125)-(0.125*(C125-1))-(0.152*(D125-1))+(0.002*E125)+(0.0004*F125)+(0.035*G125)+(0.506*H125)-(0.264*I125)+J125+(0.4*'Intermediate Calculations'!O125)</f>
        <v>#DIV/0!</v>
      </c>
      <c r="L125" s="20" t="e">
        <f t="shared" si="3"/>
        <v>#DIV/0!</v>
      </c>
      <c r="M125" s="18" t="e">
        <f t="shared" si="4"/>
        <v>#DIV/0!</v>
      </c>
      <c r="N125" s="19">
        <f>1.7435+(0.4669*I125)-(0.2981*'Intermediate Calculations'!O125)-(0.8043*'Intermediate Calculations'!N125)+(0.2954*('BCI &amp; PEM Results'!C125-0.25))</f>
        <v>1.66965</v>
      </c>
      <c r="O125" s="46">
        <f>'Intermediate Calculations'!S125/(1+'Intermediate Calculations'!S125)</f>
        <v>0.9968377409247899</v>
      </c>
      <c r="P125" s="19">
        <f>((1.664+(0.4632*(N125+0.25*H125))+(0.9046*I125)-(2.5759*'Intermediate Calculations'!N125)+(0.4397*('BCI &amp; PEM Results'!C125-0.25))+(0.4304*('BCI &amp; PEM Results'!D125+C125-0.2))-(0.4198*'Intermediate Calculations'!Q125)+(0.02954*100*'Data Entry'!K125*'Intermediate Calculations'!E125))-(-5.7345+(0.5005*I125)-(0.9457*'Intermediate Calculations'!N125)+(0.3102*('BCI &amp; PEM Results'!C125-0.25))+(0.8054*('BCI &amp; PEM Results'!D125+'BCI &amp; PEM Results'!C125-0.2))-(0.9642*'Intermediate Calculations'!Q125)+(0.01469*'Intermediate Calculations'!E125*'Data Entry'!K125*100)))</f>
        <v>8.21450688</v>
      </c>
      <c r="Q125" s="48" t="e">
        <f t="shared" si="5"/>
        <v>#DIV/0!</v>
      </c>
    </row>
    <row r="126" spans="1:17" ht="12.75">
      <c r="A126" s="44">
        <f>'Data Entry'!A126</f>
        <v>0</v>
      </c>
      <c r="B126" s="24">
        <f>IF(OR('Data Entry'!E126&gt;2.9,'Data Entry'!F126&gt;2.9),1,0)</f>
        <v>0</v>
      </c>
      <c r="C126" s="19">
        <f>IF('Data Entry'!E126&gt;0,'Data Entry'!E126,'Data Entry'!F126)</f>
        <v>0</v>
      </c>
      <c r="D126" s="19">
        <f>'Data Entry'!D126</f>
        <v>0</v>
      </c>
      <c r="E126" s="25" t="e">
        <f>'Intermediate Calculations'!G126</f>
        <v>#DIV/0!</v>
      </c>
      <c r="F126" s="25" t="e">
        <f>'Intermediate Calculations'!H126</f>
        <v>#DIV/0!</v>
      </c>
      <c r="G126" s="20">
        <f>IF('Data Entry'!I126&gt;0,'Data Entry'!I126,'Data Entry'!H126+9)</f>
        <v>9</v>
      </c>
      <c r="H126" s="20">
        <f>IF(AND('Data Entry'!M126="y",'Data Entry'!N126&gt;0.29),1,0)</f>
        <v>0</v>
      </c>
      <c r="I126" s="20">
        <f>IF('Data Entry'!G126="Y",1,0)</f>
        <v>0</v>
      </c>
      <c r="J126" s="20">
        <f>'Intermediate Calculations'!J126+'Intermediate Calculations'!L126+'Intermediate Calculations'!M126</f>
        <v>0</v>
      </c>
      <c r="K126" s="26" t="e">
        <f>3.67-(0.966*B126)-(0.125*(C126-1))-(0.152*(D126-1))+(0.002*E126)+(0.0004*F126)+(0.035*G126)+(0.506*H126)-(0.264*I126)+J126+(0.4*'Intermediate Calculations'!O126)</f>
        <v>#DIV/0!</v>
      </c>
      <c r="L126" s="20" t="e">
        <f t="shared" si="3"/>
        <v>#DIV/0!</v>
      </c>
      <c r="M126" s="18" t="e">
        <f t="shared" si="4"/>
        <v>#DIV/0!</v>
      </c>
      <c r="N126" s="19">
        <f>1.7435+(0.4669*I126)-(0.2981*'Intermediate Calculations'!O126)-(0.8043*'Intermediate Calculations'!N126)+(0.2954*('BCI &amp; PEM Results'!C126-0.25))</f>
        <v>1.66965</v>
      </c>
      <c r="O126" s="46">
        <f>'Intermediate Calculations'!S126/(1+'Intermediate Calculations'!S126)</f>
        <v>0.9968377409247899</v>
      </c>
      <c r="P126" s="19">
        <f>((1.664+(0.4632*(N126+0.25*H126))+(0.9046*I126)-(2.5759*'Intermediate Calculations'!N126)+(0.4397*('BCI &amp; PEM Results'!C126-0.25))+(0.4304*('BCI &amp; PEM Results'!D126+C126-0.2))-(0.4198*'Intermediate Calculations'!Q126)+(0.02954*100*'Data Entry'!K126*'Intermediate Calculations'!E126))-(-5.7345+(0.5005*I126)-(0.9457*'Intermediate Calculations'!N126)+(0.3102*('BCI &amp; PEM Results'!C126-0.25))+(0.8054*('BCI &amp; PEM Results'!D126+'BCI &amp; PEM Results'!C126-0.2))-(0.9642*'Intermediate Calculations'!Q126)+(0.01469*'Intermediate Calculations'!E126*'Data Entry'!K126*100)))</f>
        <v>8.21450688</v>
      </c>
      <c r="Q126" s="48" t="e">
        <f t="shared" si="5"/>
        <v>#DIV/0!</v>
      </c>
    </row>
    <row r="127" spans="1:17" ht="12.75">
      <c r="A127" s="44">
        <f>'Data Entry'!A127</f>
        <v>0</v>
      </c>
      <c r="B127" s="24">
        <f>IF(OR('Data Entry'!E127&gt;2.9,'Data Entry'!F127&gt;2.9),1,0)</f>
        <v>0</v>
      </c>
      <c r="C127" s="19">
        <f>IF('Data Entry'!E127&gt;0,'Data Entry'!E127,'Data Entry'!F127)</f>
        <v>0</v>
      </c>
      <c r="D127" s="19">
        <f>'Data Entry'!D127</f>
        <v>0</v>
      </c>
      <c r="E127" s="25" t="e">
        <f>'Intermediate Calculations'!G127</f>
        <v>#DIV/0!</v>
      </c>
      <c r="F127" s="25" t="e">
        <f>'Intermediate Calculations'!H127</f>
        <v>#DIV/0!</v>
      </c>
      <c r="G127" s="20">
        <f>IF('Data Entry'!I127&gt;0,'Data Entry'!I127,'Data Entry'!H127+9)</f>
        <v>9</v>
      </c>
      <c r="H127" s="20">
        <f>IF(AND('Data Entry'!M127="y",'Data Entry'!N127&gt;0.29),1,0)</f>
        <v>0</v>
      </c>
      <c r="I127" s="20">
        <f>IF('Data Entry'!G127="Y",1,0)</f>
        <v>0</v>
      </c>
      <c r="J127" s="20">
        <f>'Intermediate Calculations'!J127+'Intermediate Calculations'!L127+'Intermediate Calculations'!M127</f>
        <v>0</v>
      </c>
      <c r="K127" s="26" t="e">
        <f>3.67-(0.966*B127)-(0.125*(C127-1))-(0.152*(D127-1))+(0.002*E127)+(0.0004*F127)+(0.035*G127)+(0.506*H127)-(0.264*I127)+J127+(0.4*'Intermediate Calculations'!O127)</f>
        <v>#DIV/0!</v>
      </c>
      <c r="L127" s="20" t="e">
        <f t="shared" si="3"/>
        <v>#DIV/0!</v>
      </c>
      <c r="M127" s="18" t="e">
        <f t="shared" si="4"/>
        <v>#DIV/0!</v>
      </c>
      <c r="N127" s="19">
        <f>1.7435+(0.4669*I127)-(0.2981*'Intermediate Calculations'!O127)-(0.8043*'Intermediate Calculations'!N127)+(0.2954*('BCI &amp; PEM Results'!C127-0.25))</f>
        <v>1.66965</v>
      </c>
      <c r="O127" s="46">
        <f>'Intermediate Calculations'!S127/(1+'Intermediate Calculations'!S127)</f>
        <v>0.9968377409247899</v>
      </c>
      <c r="P127" s="19">
        <f>((1.664+(0.4632*(N127+0.25*H127))+(0.9046*I127)-(2.5759*'Intermediate Calculations'!N127)+(0.4397*('BCI &amp; PEM Results'!C127-0.25))+(0.4304*('BCI &amp; PEM Results'!D127+C127-0.2))-(0.4198*'Intermediate Calculations'!Q127)+(0.02954*100*'Data Entry'!K127*'Intermediate Calculations'!E127))-(-5.7345+(0.5005*I127)-(0.9457*'Intermediate Calculations'!N127)+(0.3102*('BCI &amp; PEM Results'!C127-0.25))+(0.8054*('BCI &amp; PEM Results'!D127+'BCI &amp; PEM Results'!C127-0.2))-(0.9642*'Intermediate Calculations'!Q127)+(0.01469*'Intermediate Calculations'!E127*'Data Entry'!K127*100)))</f>
        <v>8.21450688</v>
      </c>
      <c r="Q127" s="48" t="e">
        <f t="shared" si="5"/>
        <v>#DIV/0!</v>
      </c>
    </row>
    <row r="128" spans="1:17" ht="12.75">
      <c r="A128" s="44">
        <f>'Data Entry'!A128</f>
        <v>0</v>
      </c>
      <c r="B128" s="24">
        <f>IF(OR('Data Entry'!E128&gt;2.9,'Data Entry'!F128&gt;2.9),1,0)</f>
        <v>0</v>
      </c>
      <c r="C128" s="19">
        <f>IF('Data Entry'!E128&gt;0,'Data Entry'!E128,'Data Entry'!F128)</f>
        <v>0</v>
      </c>
      <c r="D128" s="19">
        <f>'Data Entry'!D128</f>
        <v>0</v>
      </c>
      <c r="E128" s="25" t="e">
        <f>'Intermediate Calculations'!G128</f>
        <v>#DIV/0!</v>
      </c>
      <c r="F128" s="25" t="e">
        <f>'Intermediate Calculations'!H128</f>
        <v>#DIV/0!</v>
      </c>
      <c r="G128" s="20">
        <f>IF('Data Entry'!I128&gt;0,'Data Entry'!I128,'Data Entry'!H128+9)</f>
        <v>9</v>
      </c>
      <c r="H128" s="20">
        <f>IF(AND('Data Entry'!M128="y",'Data Entry'!N128&gt;0.29),1,0)</f>
        <v>0</v>
      </c>
      <c r="I128" s="20">
        <f>IF('Data Entry'!G128="Y",1,0)</f>
        <v>0</v>
      </c>
      <c r="J128" s="20">
        <f>'Intermediate Calculations'!J128+'Intermediate Calculations'!L128+'Intermediate Calculations'!M128</f>
        <v>0</v>
      </c>
      <c r="K128" s="26" t="e">
        <f>3.67-(0.966*B128)-(0.125*(C128-1))-(0.152*(D128-1))+(0.002*E128)+(0.0004*F128)+(0.035*G128)+(0.506*H128)-(0.264*I128)+J128+(0.4*'Intermediate Calculations'!O128)</f>
        <v>#DIV/0!</v>
      </c>
      <c r="L128" s="20" t="e">
        <f t="shared" si="3"/>
        <v>#DIV/0!</v>
      </c>
      <c r="M128" s="18" t="e">
        <f t="shared" si="4"/>
        <v>#DIV/0!</v>
      </c>
      <c r="N128" s="19">
        <f>1.7435+(0.4669*I128)-(0.2981*'Intermediate Calculations'!O128)-(0.8043*'Intermediate Calculations'!N128)+(0.2954*('BCI &amp; PEM Results'!C128-0.25))</f>
        <v>1.66965</v>
      </c>
      <c r="O128" s="46">
        <f>'Intermediate Calculations'!S128/(1+'Intermediate Calculations'!S128)</f>
        <v>0.9968377409247899</v>
      </c>
      <c r="P128" s="19">
        <f>((1.664+(0.4632*(N128+0.25*H128))+(0.9046*I128)-(2.5759*'Intermediate Calculations'!N128)+(0.4397*('BCI &amp; PEM Results'!C128-0.25))+(0.4304*('BCI &amp; PEM Results'!D128+C128-0.2))-(0.4198*'Intermediate Calculations'!Q128)+(0.02954*100*'Data Entry'!K128*'Intermediate Calculations'!E128))-(-5.7345+(0.5005*I128)-(0.9457*'Intermediate Calculations'!N128)+(0.3102*('BCI &amp; PEM Results'!C128-0.25))+(0.8054*('BCI &amp; PEM Results'!D128+'BCI &amp; PEM Results'!C128-0.2))-(0.9642*'Intermediate Calculations'!Q128)+(0.01469*'Intermediate Calculations'!E128*'Data Entry'!K128*100)))</f>
        <v>8.21450688</v>
      </c>
      <c r="Q128" s="48" t="e">
        <f t="shared" si="5"/>
        <v>#DIV/0!</v>
      </c>
    </row>
    <row r="129" spans="1:17" ht="12.75">
      <c r="A129" s="44">
        <f>'Data Entry'!A129</f>
        <v>0</v>
      </c>
      <c r="B129" s="24">
        <f>IF(OR('Data Entry'!E129&gt;2.9,'Data Entry'!F129&gt;2.9),1,0)</f>
        <v>0</v>
      </c>
      <c r="C129" s="19">
        <f>IF('Data Entry'!E129&gt;0,'Data Entry'!E129,'Data Entry'!F129)</f>
        <v>0</v>
      </c>
      <c r="D129" s="19">
        <f>'Data Entry'!D129</f>
        <v>0</v>
      </c>
      <c r="E129" s="25" t="e">
        <f>'Intermediate Calculations'!G129</f>
        <v>#DIV/0!</v>
      </c>
      <c r="F129" s="25" t="e">
        <f>'Intermediate Calculations'!H129</f>
        <v>#DIV/0!</v>
      </c>
      <c r="G129" s="20">
        <f>IF('Data Entry'!I129&gt;0,'Data Entry'!I129,'Data Entry'!H129+9)</f>
        <v>9</v>
      </c>
      <c r="H129" s="20">
        <f>IF(AND('Data Entry'!M129="y",'Data Entry'!N129&gt;0.29),1,0)</f>
        <v>0</v>
      </c>
      <c r="I129" s="20">
        <f>IF('Data Entry'!G129="Y",1,0)</f>
        <v>0</v>
      </c>
      <c r="J129" s="20">
        <f>'Intermediate Calculations'!J129+'Intermediate Calculations'!L129+'Intermediate Calculations'!M129</f>
        <v>0</v>
      </c>
      <c r="K129" s="26" t="e">
        <f>3.67-(0.966*B129)-(0.125*(C129-1))-(0.152*(D129-1))+(0.002*E129)+(0.0004*F129)+(0.035*G129)+(0.506*H129)-(0.264*I129)+J129+(0.4*'Intermediate Calculations'!O129)</f>
        <v>#DIV/0!</v>
      </c>
      <c r="L129" s="20" t="e">
        <f t="shared" si="3"/>
        <v>#DIV/0!</v>
      </c>
      <c r="M129" s="18" t="e">
        <f t="shared" si="4"/>
        <v>#DIV/0!</v>
      </c>
      <c r="N129" s="19">
        <f>1.7435+(0.4669*I129)-(0.2981*'Intermediate Calculations'!O129)-(0.8043*'Intermediate Calculations'!N129)+(0.2954*('BCI &amp; PEM Results'!C129-0.25))</f>
        <v>1.66965</v>
      </c>
      <c r="O129" s="46">
        <f>'Intermediate Calculations'!S129/(1+'Intermediate Calculations'!S129)</f>
        <v>0.9968377409247899</v>
      </c>
      <c r="P129" s="19">
        <f>((1.664+(0.4632*(N129+0.25*H129))+(0.9046*I129)-(2.5759*'Intermediate Calculations'!N129)+(0.4397*('BCI &amp; PEM Results'!C129-0.25))+(0.4304*('BCI &amp; PEM Results'!D129+C129-0.2))-(0.4198*'Intermediate Calculations'!Q129)+(0.02954*100*'Data Entry'!K129*'Intermediate Calculations'!E129))-(-5.7345+(0.5005*I129)-(0.9457*'Intermediate Calculations'!N129)+(0.3102*('BCI &amp; PEM Results'!C129-0.25))+(0.8054*('BCI &amp; PEM Results'!D129+'BCI &amp; PEM Results'!C129-0.2))-(0.9642*'Intermediate Calculations'!Q129)+(0.01469*'Intermediate Calculations'!E129*'Data Entry'!K129*100)))</f>
        <v>8.21450688</v>
      </c>
      <c r="Q129" s="48" t="e">
        <f t="shared" si="5"/>
        <v>#DIV/0!</v>
      </c>
    </row>
    <row r="130" spans="1:17" ht="12.75">
      <c r="A130" s="44">
        <f>'Data Entry'!A130</f>
        <v>0</v>
      </c>
      <c r="B130" s="24">
        <f>IF(OR('Data Entry'!E130&gt;2.9,'Data Entry'!F130&gt;2.9),1,0)</f>
        <v>0</v>
      </c>
      <c r="C130" s="19">
        <f>IF('Data Entry'!E130&gt;0,'Data Entry'!E130,'Data Entry'!F130)</f>
        <v>0</v>
      </c>
      <c r="D130" s="19">
        <f>'Data Entry'!D130</f>
        <v>0</v>
      </c>
      <c r="E130" s="25" t="e">
        <f>'Intermediate Calculations'!G130</f>
        <v>#DIV/0!</v>
      </c>
      <c r="F130" s="25" t="e">
        <f>'Intermediate Calculations'!H130</f>
        <v>#DIV/0!</v>
      </c>
      <c r="G130" s="20">
        <f>IF('Data Entry'!I130&gt;0,'Data Entry'!I130,'Data Entry'!H130+9)</f>
        <v>9</v>
      </c>
      <c r="H130" s="20">
        <f>IF(AND('Data Entry'!M130="y",'Data Entry'!N130&gt;0.29),1,0)</f>
        <v>0</v>
      </c>
      <c r="I130" s="20">
        <f>IF('Data Entry'!G130="Y",1,0)</f>
        <v>0</v>
      </c>
      <c r="J130" s="20">
        <f>'Intermediate Calculations'!J130+'Intermediate Calculations'!L130+'Intermediate Calculations'!M130</f>
        <v>0</v>
      </c>
      <c r="K130" s="26" t="e">
        <f>3.67-(0.966*B130)-(0.125*(C130-1))-(0.152*(D130-1))+(0.002*E130)+(0.0004*F130)+(0.035*G130)+(0.506*H130)-(0.264*I130)+J130+(0.4*'Intermediate Calculations'!O130)</f>
        <v>#DIV/0!</v>
      </c>
      <c r="L130" s="20" t="e">
        <f t="shared" si="3"/>
        <v>#DIV/0!</v>
      </c>
      <c r="M130" s="18" t="e">
        <f t="shared" si="4"/>
        <v>#DIV/0!</v>
      </c>
      <c r="N130" s="19">
        <f>1.7435+(0.4669*I130)-(0.2981*'Intermediate Calculations'!O130)-(0.8043*'Intermediate Calculations'!N130)+(0.2954*('BCI &amp; PEM Results'!C130-0.25))</f>
        <v>1.66965</v>
      </c>
      <c r="O130" s="46">
        <f>'Intermediate Calculations'!S130/(1+'Intermediate Calculations'!S130)</f>
        <v>0.9968377409247899</v>
      </c>
      <c r="P130" s="19">
        <f>((1.664+(0.4632*(N130+0.25*H130))+(0.9046*I130)-(2.5759*'Intermediate Calculations'!N130)+(0.4397*('BCI &amp; PEM Results'!C130-0.25))+(0.4304*('BCI &amp; PEM Results'!D130+C130-0.2))-(0.4198*'Intermediate Calculations'!Q130)+(0.02954*100*'Data Entry'!K130*'Intermediate Calculations'!E130))-(-5.7345+(0.5005*I130)-(0.9457*'Intermediate Calculations'!N130)+(0.3102*('BCI &amp; PEM Results'!C130-0.25))+(0.8054*('BCI &amp; PEM Results'!D130+'BCI &amp; PEM Results'!C130-0.2))-(0.9642*'Intermediate Calculations'!Q130)+(0.01469*'Intermediate Calculations'!E130*'Data Entry'!K130*100)))</f>
        <v>8.21450688</v>
      </c>
      <c r="Q130" s="48" t="e">
        <f t="shared" si="5"/>
        <v>#DIV/0!</v>
      </c>
    </row>
    <row r="131" spans="1:17" ht="12.75">
      <c r="A131" s="44">
        <f>'Data Entry'!A131</f>
        <v>0</v>
      </c>
      <c r="B131" s="24">
        <f>IF(OR('Data Entry'!E131&gt;2.9,'Data Entry'!F131&gt;2.9),1,0)</f>
        <v>0</v>
      </c>
      <c r="C131" s="19">
        <f>IF('Data Entry'!E131&gt;0,'Data Entry'!E131,'Data Entry'!F131)</f>
        <v>0</v>
      </c>
      <c r="D131" s="19">
        <f>'Data Entry'!D131</f>
        <v>0</v>
      </c>
      <c r="E131" s="25" t="e">
        <f>'Intermediate Calculations'!G131</f>
        <v>#DIV/0!</v>
      </c>
      <c r="F131" s="25" t="e">
        <f>'Intermediate Calculations'!H131</f>
        <v>#DIV/0!</v>
      </c>
      <c r="G131" s="20">
        <f>IF('Data Entry'!I131&gt;0,'Data Entry'!I131,'Data Entry'!H131+9)</f>
        <v>9</v>
      </c>
      <c r="H131" s="20">
        <f>IF(AND('Data Entry'!M131="y",'Data Entry'!N131&gt;0.29),1,0)</f>
        <v>0</v>
      </c>
      <c r="I131" s="20">
        <f>IF('Data Entry'!G131="Y",1,0)</f>
        <v>0</v>
      </c>
      <c r="J131" s="20">
        <f>'Intermediate Calculations'!J131+'Intermediate Calculations'!L131+'Intermediate Calculations'!M131</f>
        <v>0</v>
      </c>
      <c r="K131" s="26" t="e">
        <f>3.67-(0.966*B131)-(0.125*(C131-1))-(0.152*(D131-1))+(0.002*E131)+(0.0004*F131)+(0.035*G131)+(0.506*H131)-(0.264*I131)+J131+(0.4*'Intermediate Calculations'!O131)</f>
        <v>#DIV/0!</v>
      </c>
      <c r="L131" s="20" t="e">
        <f t="shared" si="3"/>
        <v>#DIV/0!</v>
      </c>
      <c r="M131" s="18" t="e">
        <f t="shared" si="4"/>
        <v>#DIV/0!</v>
      </c>
      <c r="N131" s="19">
        <f>1.7435+(0.4669*I131)-(0.2981*'Intermediate Calculations'!O131)-(0.8043*'Intermediate Calculations'!N131)+(0.2954*('BCI &amp; PEM Results'!C131-0.25))</f>
        <v>1.66965</v>
      </c>
      <c r="O131" s="46">
        <f>'Intermediate Calculations'!S131/(1+'Intermediate Calculations'!S131)</f>
        <v>0.9968377409247899</v>
      </c>
      <c r="P131" s="19">
        <f>((1.664+(0.4632*(N131+0.25*H131))+(0.9046*I131)-(2.5759*'Intermediate Calculations'!N131)+(0.4397*('BCI &amp; PEM Results'!C131-0.25))+(0.4304*('BCI &amp; PEM Results'!D131+C131-0.2))-(0.4198*'Intermediate Calculations'!Q131)+(0.02954*100*'Data Entry'!K131*'Intermediate Calculations'!E131))-(-5.7345+(0.5005*I131)-(0.9457*'Intermediate Calculations'!N131)+(0.3102*('BCI &amp; PEM Results'!C131-0.25))+(0.8054*('BCI &amp; PEM Results'!D131+'BCI &amp; PEM Results'!C131-0.2))-(0.9642*'Intermediate Calculations'!Q131)+(0.01469*'Intermediate Calculations'!E131*'Data Entry'!K131*100)))</f>
        <v>8.21450688</v>
      </c>
      <c r="Q131" s="48" t="e">
        <f t="shared" si="5"/>
        <v>#DIV/0!</v>
      </c>
    </row>
    <row r="132" spans="1:17" ht="12.75">
      <c r="A132" s="44">
        <f>'Data Entry'!A132</f>
        <v>0</v>
      </c>
      <c r="B132" s="24">
        <f>IF(OR('Data Entry'!E132&gt;2.9,'Data Entry'!F132&gt;2.9),1,0)</f>
        <v>0</v>
      </c>
      <c r="C132" s="19">
        <f>IF('Data Entry'!E132&gt;0,'Data Entry'!E132,'Data Entry'!F132)</f>
        <v>0</v>
      </c>
      <c r="D132" s="19">
        <f>'Data Entry'!D132</f>
        <v>0</v>
      </c>
      <c r="E132" s="25" t="e">
        <f>'Intermediate Calculations'!G132</f>
        <v>#DIV/0!</v>
      </c>
      <c r="F132" s="25" t="e">
        <f>'Intermediate Calculations'!H132</f>
        <v>#DIV/0!</v>
      </c>
      <c r="G132" s="20">
        <f>IF('Data Entry'!I132&gt;0,'Data Entry'!I132,'Data Entry'!H132+9)</f>
        <v>9</v>
      </c>
      <c r="H132" s="20">
        <f>IF(AND('Data Entry'!M132="y",'Data Entry'!N132&gt;0.29),1,0)</f>
        <v>0</v>
      </c>
      <c r="I132" s="20">
        <f>IF('Data Entry'!G132="Y",1,0)</f>
        <v>0</v>
      </c>
      <c r="J132" s="20">
        <f>'Intermediate Calculations'!J132+'Intermediate Calculations'!L132+'Intermediate Calculations'!M132</f>
        <v>0</v>
      </c>
      <c r="K132" s="26" t="e">
        <f>3.67-(0.966*B132)-(0.125*(C132-1))-(0.152*(D132-1))+(0.002*E132)+(0.0004*F132)+(0.035*G132)+(0.506*H132)-(0.264*I132)+J132+(0.4*'Intermediate Calculations'!O132)</f>
        <v>#DIV/0!</v>
      </c>
      <c r="L132" s="20" t="e">
        <f aca="true" t="shared" si="6" ref="L132:L195">IF(K132&lt;1.51,"A",IF(K132&lt;2.31,"B",IF(K132&lt;3.41,"C",IF(K132&lt;4.41,"D",IF(K132&lt;5.31,"E","F")))))</f>
        <v>#DIV/0!</v>
      </c>
      <c r="M132" s="18" t="e">
        <f aca="true" t="shared" si="7" ref="M132:M195">IF(L132="A","Extremely High",IF(L132="B","Very High",IF(L132="C","Moderately High",IF(L132="D","Moderately Low",IF(L132="E","Very Low",IF(L132="F","Extremely Low","Unknown"))))))</f>
        <v>#DIV/0!</v>
      </c>
      <c r="N132" s="19">
        <f>1.7435+(0.4669*I132)-(0.2981*'Intermediate Calculations'!O132)-(0.8043*'Intermediate Calculations'!N132)+(0.2954*('BCI &amp; PEM Results'!C132-0.25))</f>
        <v>1.66965</v>
      </c>
      <c r="O132" s="46">
        <f>'Intermediate Calculations'!S132/(1+'Intermediate Calculations'!S132)</f>
        <v>0.9968377409247899</v>
      </c>
      <c r="P132" s="19">
        <f>((1.664+(0.4632*(N132+0.25*H132))+(0.9046*I132)-(2.5759*'Intermediate Calculations'!N132)+(0.4397*('BCI &amp; PEM Results'!C132-0.25))+(0.4304*('BCI &amp; PEM Results'!D132+C132-0.2))-(0.4198*'Intermediate Calculations'!Q132)+(0.02954*100*'Data Entry'!K132*'Intermediate Calculations'!E132))-(-5.7345+(0.5005*I132)-(0.9457*'Intermediate Calculations'!N132)+(0.3102*('BCI &amp; PEM Results'!C132-0.25))+(0.8054*('BCI &amp; PEM Results'!D132+'BCI &amp; PEM Results'!C132-0.2))-(0.9642*'Intermediate Calculations'!Q132)+(0.01469*'Intermediate Calculations'!E132*'Data Entry'!K132*100)))</f>
        <v>8.21450688</v>
      </c>
      <c r="Q132" s="48" t="e">
        <f t="shared" si="5"/>
        <v>#DIV/0!</v>
      </c>
    </row>
    <row r="133" spans="1:17" ht="12.75">
      <c r="A133" s="44">
        <f>'Data Entry'!A133</f>
        <v>0</v>
      </c>
      <c r="B133" s="24">
        <f>IF(OR('Data Entry'!E133&gt;2.9,'Data Entry'!F133&gt;2.9),1,0)</f>
        <v>0</v>
      </c>
      <c r="C133" s="19">
        <f>IF('Data Entry'!E133&gt;0,'Data Entry'!E133,'Data Entry'!F133)</f>
        <v>0</v>
      </c>
      <c r="D133" s="19">
        <f>'Data Entry'!D133</f>
        <v>0</v>
      </c>
      <c r="E133" s="25" t="e">
        <f>'Intermediate Calculations'!G133</f>
        <v>#DIV/0!</v>
      </c>
      <c r="F133" s="25" t="e">
        <f>'Intermediate Calculations'!H133</f>
        <v>#DIV/0!</v>
      </c>
      <c r="G133" s="20">
        <f>IF('Data Entry'!I133&gt;0,'Data Entry'!I133,'Data Entry'!H133+9)</f>
        <v>9</v>
      </c>
      <c r="H133" s="20">
        <f>IF(AND('Data Entry'!M133="y",'Data Entry'!N133&gt;0.29),1,0)</f>
        <v>0</v>
      </c>
      <c r="I133" s="20">
        <f>IF('Data Entry'!G133="Y",1,0)</f>
        <v>0</v>
      </c>
      <c r="J133" s="20">
        <f>'Intermediate Calculations'!J133+'Intermediate Calculations'!L133+'Intermediate Calculations'!M133</f>
        <v>0</v>
      </c>
      <c r="K133" s="26" t="e">
        <f>3.67-(0.966*B133)-(0.125*(C133-1))-(0.152*(D133-1))+(0.002*E133)+(0.0004*F133)+(0.035*G133)+(0.506*H133)-(0.264*I133)+J133+(0.4*'Intermediate Calculations'!O133)</f>
        <v>#DIV/0!</v>
      </c>
      <c r="L133" s="20" t="e">
        <f t="shared" si="6"/>
        <v>#DIV/0!</v>
      </c>
      <c r="M133" s="18" t="e">
        <f t="shared" si="7"/>
        <v>#DIV/0!</v>
      </c>
      <c r="N133" s="19">
        <f>1.7435+(0.4669*I133)-(0.2981*'Intermediate Calculations'!O133)-(0.8043*'Intermediate Calculations'!N133)+(0.2954*('BCI &amp; PEM Results'!C133-0.25))</f>
        <v>1.66965</v>
      </c>
      <c r="O133" s="46">
        <f>'Intermediate Calculations'!S133/(1+'Intermediate Calculations'!S133)</f>
        <v>0.9968377409247899</v>
      </c>
      <c r="P133" s="19">
        <f>((1.664+(0.4632*(N133+0.25*H133))+(0.9046*I133)-(2.5759*'Intermediate Calculations'!N133)+(0.4397*('BCI &amp; PEM Results'!C133-0.25))+(0.4304*('BCI &amp; PEM Results'!D133+C133-0.2))-(0.4198*'Intermediate Calculations'!Q133)+(0.02954*100*'Data Entry'!K133*'Intermediate Calculations'!E133))-(-5.7345+(0.5005*I133)-(0.9457*'Intermediate Calculations'!N133)+(0.3102*('BCI &amp; PEM Results'!C133-0.25))+(0.8054*('BCI &amp; PEM Results'!D133+'BCI &amp; PEM Results'!C133-0.2))-(0.9642*'Intermediate Calculations'!Q133)+(0.01469*'Intermediate Calculations'!E133*'Data Entry'!K133*100)))</f>
        <v>8.21450688</v>
      </c>
      <c r="Q133" s="48" t="e">
        <f aca="true" t="shared" si="8" ref="Q133:Q196">P133/(C133+D133)</f>
        <v>#DIV/0!</v>
      </c>
    </row>
    <row r="134" spans="1:17" ht="12.75">
      <c r="A134" s="44">
        <f>'Data Entry'!A134</f>
        <v>0</v>
      </c>
      <c r="B134" s="24">
        <f>IF(OR('Data Entry'!E134&gt;2.9,'Data Entry'!F134&gt;2.9),1,0)</f>
        <v>0</v>
      </c>
      <c r="C134" s="19">
        <f>IF('Data Entry'!E134&gt;0,'Data Entry'!E134,'Data Entry'!F134)</f>
        <v>0</v>
      </c>
      <c r="D134" s="19">
        <f>'Data Entry'!D134</f>
        <v>0</v>
      </c>
      <c r="E134" s="25" t="e">
        <f>'Intermediate Calculations'!G134</f>
        <v>#DIV/0!</v>
      </c>
      <c r="F134" s="25" t="e">
        <f>'Intermediate Calculations'!H134</f>
        <v>#DIV/0!</v>
      </c>
      <c r="G134" s="20">
        <f>IF('Data Entry'!I134&gt;0,'Data Entry'!I134,'Data Entry'!H134+9)</f>
        <v>9</v>
      </c>
      <c r="H134" s="20">
        <f>IF(AND('Data Entry'!M134="y",'Data Entry'!N134&gt;0.29),1,0)</f>
        <v>0</v>
      </c>
      <c r="I134" s="20">
        <f>IF('Data Entry'!G134="Y",1,0)</f>
        <v>0</v>
      </c>
      <c r="J134" s="20">
        <f>'Intermediate Calculations'!J134+'Intermediate Calculations'!L134+'Intermediate Calculations'!M134</f>
        <v>0</v>
      </c>
      <c r="K134" s="26" t="e">
        <f>3.67-(0.966*B134)-(0.125*(C134-1))-(0.152*(D134-1))+(0.002*E134)+(0.0004*F134)+(0.035*G134)+(0.506*H134)-(0.264*I134)+J134+(0.4*'Intermediate Calculations'!O134)</f>
        <v>#DIV/0!</v>
      </c>
      <c r="L134" s="20" t="e">
        <f t="shared" si="6"/>
        <v>#DIV/0!</v>
      </c>
      <c r="M134" s="18" t="e">
        <f t="shared" si="7"/>
        <v>#DIV/0!</v>
      </c>
      <c r="N134" s="19">
        <f>1.7435+(0.4669*I134)-(0.2981*'Intermediate Calculations'!O134)-(0.8043*'Intermediate Calculations'!N134)+(0.2954*('BCI &amp; PEM Results'!C134-0.25))</f>
        <v>1.66965</v>
      </c>
      <c r="O134" s="46">
        <f>'Intermediate Calculations'!S134/(1+'Intermediate Calculations'!S134)</f>
        <v>0.9968377409247899</v>
      </c>
      <c r="P134" s="19">
        <f>((1.664+(0.4632*(N134+0.25*H134))+(0.9046*I134)-(2.5759*'Intermediate Calculations'!N134)+(0.4397*('BCI &amp; PEM Results'!C134-0.25))+(0.4304*('BCI &amp; PEM Results'!D134+C134-0.2))-(0.4198*'Intermediate Calculations'!Q134)+(0.02954*100*'Data Entry'!K134*'Intermediate Calculations'!E134))-(-5.7345+(0.5005*I134)-(0.9457*'Intermediate Calculations'!N134)+(0.3102*('BCI &amp; PEM Results'!C134-0.25))+(0.8054*('BCI &amp; PEM Results'!D134+'BCI &amp; PEM Results'!C134-0.2))-(0.9642*'Intermediate Calculations'!Q134)+(0.01469*'Intermediate Calculations'!E134*'Data Entry'!K134*100)))</f>
        <v>8.21450688</v>
      </c>
      <c r="Q134" s="48" t="e">
        <f t="shared" si="8"/>
        <v>#DIV/0!</v>
      </c>
    </row>
    <row r="135" spans="1:17" ht="12.75">
      <c r="A135" s="44">
        <f>'Data Entry'!A135</f>
        <v>0</v>
      </c>
      <c r="B135" s="24">
        <f>IF(OR('Data Entry'!E135&gt;2.9,'Data Entry'!F135&gt;2.9),1,0)</f>
        <v>0</v>
      </c>
      <c r="C135" s="19">
        <f>IF('Data Entry'!E135&gt;0,'Data Entry'!E135,'Data Entry'!F135)</f>
        <v>0</v>
      </c>
      <c r="D135" s="19">
        <f>'Data Entry'!D135</f>
        <v>0</v>
      </c>
      <c r="E135" s="25" t="e">
        <f>'Intermediate Calculations'!G135</f>
        <v>#DIV/0!</v>
      </c>
      <c r="F135" s="25" t="e">
        <f>'Intermediate Calculations'!H135</f>
        <v>#DIV/0!</v>
      </c>
      <c r="G135" s="20">
        <f>IF('Data Entry'!I135&gt;0,'Data Entry'!I135,'Data Entry'!H135+9)</f>
        <v>9</v>
      </c>
      <c r="H135" s="20">
        <f>IF(AND('Data Entry'!M135="y",'Data Entry'!N135&gt;0.29),1,0)</f>
        <v>0</v>
      </c>
      <c r="I135" s="20">
        <f>IF('Data Entry'!G135="Y",1,0)</f>
        <v>0</v>
      </c>
      <c r="J135" s="20">
        <f>'Intermediate Calculations'!J135+'Intermediate Calculations'!L135+'Intermediate Calculations'!M135</f>
        <v>0</v>
      </c>
      <c r="K135" s="26" t="e">
        <f>3.67-(0.966*B135)-(0.125*(C135-1))-(0.152*(D135-1))+(0.002*E135)+(0.0004*F135)+(0.035*G135)+(0.506*H135)-(0.264*I135)+J135+(0.4*'Intermediate Calculations'!O135)</f>
        <v>#DIV/0!</v>
      </c>
      <c r="L135" s="20" t="e">
        <f t="shared" si="6"/>
        <v>#DIV/0!</v>
      </c>
      <c r="M135" s="18" t="e">
        <f t="shared" si="7"/>
        <v>#DIV/0!</v>
      </c>
      <c r="N135" s="19">
        <f>1.7435+(0.4669*I135)-(0.2981*'Intermediate Calculations'!O135)-(0.8043*'Intermediate Calculations'!N135)+(0.2954*('BCI &amp; PEM Results'!C135-0.25))</f>
        <v>1.66965</v>
      </c>
      <c r="O135" s="46">
        <f>'Intermediate Calculations'!S135/(1+'Intermediate Calculations'!S135)</f>
        <v>0.9968377409247899</v>
      </c>
      <c r="P135" s="19">
        <f>((1.664+(0.4632*(N135+0.25*H135))+(0.9046*I135)-(2.5759*'Intermediate Calculations'!N135)+(0.4397*('BCI &amp; PEM Results'!C135-0.25))+(0.4304*('BCI &amp; PEM Results'!D135+C135-0.2))-(0.4198*'Intermediate Calculations'!Q135)+(0.02954*100*'Data Entry'!K135*'Intermediate Calculations'!E135))-(-5.7345+(0.5005*I135)-(0.9457*'Intermediate Calculations'!N135)+(0.3102*('BCI &amp; PEM Results'!C135-0.25))+(0.8054*('BCI &amp; PEM Results'!D135+'BCI &amp; PEM Results'!C135-0.2))-(0.9642*'Intermediate Calculations'!Q135)+(0.01469*'Intermediate Calculations'!E135*'Data Entry'!K135*100)))</f>
        <v>8.21450688</v>
      </c>
      <c r="Q135" s="48" t="e">
        <f t="shared" si="8"/>
        <v>#DIV/0!</v>
      </c>
    </row>
    <row r="136" spans="1:17" ht="12.75">
      <c r="A136" s="44">
        <f>'Data Entry'!A136</f>
        <v>0</v>
      </c>
      <c r="B136" s="24">
        <f>IF(OR('Data Entry'!E136&gt;2.9,'Data Entry'!F136&gt;2.9),1,0)</f>
        <v>0</v>
      </c>
      <c r="C136" s="19">
        <f>IF('Data Entry'!E136&gt;0,'Data Entry'!E136,'Data Entry'!F136)</f>
        <v>0</v>
      </c>
      <c r="D136" s="19">
        <f>'Data Entry'!D136</f>
        <v>0</v>
      </c>
      <c r="E136" s="25" t="e">
        <f>'Intermediate Calculations'!G136</f>
        <v>#DIV/0!</v>
      </c>
      <c r="F136" s="25" t="e">
        <f>'Intermediate Calculations'!H136</f>
        <v>#DIV/0!</v>
      </c>
      <c r="G136" s="20">
        <f>IF('Data Entry'!I136&gt;0,'Data Entry'!I136,'Data Entry'!H136+9)</f>
        <v>9</v>
      </c>
      <c r="H136" s="20">
        <f>IF(AND('Data Entry'!M136="y",'Data Entry'!N136&gt;0.29),1,0)</f>
        <v>0</v>
      </c>
      <c r="I136" s="20">
        <f>IF('Data Entry'!G136="Y",1,0)</f>
        <v>0</v>
      </c>
      <c r="J136" s="20">
        <f>'Intermediate Calculations'!J136+'Intermediate Calculations'!L136+'Intermediate Calculations'!M136</f>
        <v>0</v>
      </c>
      <c r="K136" s="26" t="e">
        <f>3.67-(0.966*B136)-(0.125*(C136-1))-(0.152*(D136-1))+(0.002*E136)+(0.0004*F136)+(0.035*G136)+(0.506*H136)-(0.264*I136)+J136+(0.4*'Intermediate Calculations'!O136)</f>
        <v>#DIV/0!</v>
      </c>
      <c r="L136" s="20" t="e">
        <f t="shared" si="6"/>
        <v>#DIV/0!</v>
      </c>
      <c r="M136" s="18" t="e">
        <f t="shared" si="7"/>
        <v>#DIV/0!</v>
      </c>
      <c r="N136" s="19">
        <f>1.7435+(0.4669*I136)-(0.2981*'Intermediate Calculations'!O136)-(0.8043*'Intermediate Calculations'!N136)+(0.2954*('BCI &amp; PEM Results'!C136-0.25))</f>
        <v>1.66965</v>
      </c>
      <c r="O136" s="46">
        <f>'Intermediate Calculations'!S136/(1+'Intermediate Calculations'!S136)</f>
        <v>0.9968377409247899</v>
      </c>
      <c r="P136" s="19">
        <f>((1.664+(0.4632*(N136+0.25*H136))+(0.9046*I136)-(2.5759*'Intermediate Calculations'!N136)+(0.4397*('BCI &amp; PEM Results'!C136-0.25))+(0.4304*('BCI &amp; PEM Results'!D136+C136-0.2))-(0.4198*'Intermediate Calculations'!Q136)+(0.02954*100*'Data Entry'!K136*'Intermediate Calculations'!E136))-(-5.7345+(0.5005*I136)-(0.9457*'Intermediate Calculations'!N136)+(0.3102*('BCI &amp; PEM Results'!C136-0.25))+(0.8054*('BCI &amp; PEM Results'!D136+'BCI &amp; PEM Results'!C136-0.2))-(0.9642*'Intermediate Calculations'!Q136)+(0.01469*'Intermediate Calculations'!E136*'Data Entry'!K136*100)))</f>
        <v>8.21450688</v>
      </c>
      <c r="Q136" s="48" t="e">
        <f t="shared" si="8"/>
        <v>#DIV/0!</v>
      </c>
    </row>
    <row r="137" spans="1:17" ht="12.75">
      <c r="A137" s="44">
        <f>'Data Entry'!A137</f>
        <v>0</v>
      </c>
      <c r="B137" s="24">
        <f>IF(OR('Data Entry'!E137&gt;2.9,'Data Entry'!F137&gt;2.9),1,0)</f>
        <v>0</v>
      </c>
      <c r="C137" s="19">
        <f>IF('Data Entry'!E137&gt;0,'Data Entry'!E137,'Data Entry'!F137)</f>
        <v>0</v>
      </c>
      <c r="D137" s="19">
        <f>'Data Entry'!D137</f>
        <v>0</v>
      </c>
      <c r="E137" s="25" t="e">
        <f>'Intermediate Calculations'!G137</f>
        <v>#DIV/0!</v>
      </c>
      <c r="F137" s="25" t="e">
        <f>'Intermediate Calculations'!H137</f>
        <v>#DIV/0!</v>
      </c>
      <c r="G137" s="20">
        <f>IF('Data Entry'!I137&gt;0,'Data Entry'!I137,'Data Entry'!H137+9)</f>
        <v>9</v>
      </c>
      <c r="H137" s="20">
        <f>IF(AND('Data Entry'!M137="y",'Data Entry'!N137&gt;0.29),1,0)</f>
        <v>0</v>
      </c>
      <c r="I137" s="20">
        <f>IF('Data Entry'!G137="Y",1,0)</f>
        <v>0</v>
      </c>
      <c r="J137" s="20">
        <f>'Intermediate Calculations'!J137+'Intermediate Calculations'!L137+'Intermediate Calculations'!M137</f>
        <v>0</v>
      </c>
      <c r="K137" s="26" t="e">
        <f>3.67-(0.966*B137)-(0.125*(C137-1))-(0.152*(D137-1))+(0.002*E137)+(0.0004*F137)+(0.035*G137)+(0.506*H137)-(0.264*I137)+J137+(0.4*'Intermediate Calculations'!O137)</f>
        <v>#DIV/0!</v>
      </c>
      <c r="L137" s="20" t="e">
        <f t="shared" si="6"/>
        <v>#DIV/0!</v>
      </c>
      <c r="M137" s="18" t="e">
        <f t="shared" si="7"/>
        <v>#DIV/0!</v>
      </c>
      <c r="N137" s="19">
        <f>1.7435+(0.4669*I137)-(0.2981*'Intermediate Calculations'!O137)-(0.8043*'Intermediate Calculations'!N137)+(0.2954*('BCI &amp; PEM Results'!C137-0.25))</f>
        <v>1.66965</v>
      </c>
      <c r="O137" s="46">
        <f>'Intermediate Calculations'!S137/(1+'Intermediate Calculations'!S137)</f>
        <v>0.9968377409247899</v>
      </c>
      <c r="P137" s="19">
        <f>((1.664+(0.4632*(N137+0.25*H137))+(0.9046*I137)-(2.5759*'Intermediate Calculations'!N137)+(0.4397*('BCI &amp; PEM Results'!C137-0.25))+(0.4304*('BCI &amp; PEM Results'!D137+C137-0.2))-(0.4198*'Intermediate Calculations'!Q137)+(0.02954*100*'Data Entry'!K137*'Intermediate Calculations'!E137))-(-5.7345+(0.5005*I137)-(0.9457*'Intermediate Calculations'!N137)+(0.3102*('BCI &amp; PEM Results'!C137-0.25))+(0.8054*('BCI &amp; PEM Results'!D137+'BCI &amp; PEM Results'!C137-0.2))-(0.9642*'Intermediate Calculations'!Q137)+(0.01469*'Intermediate Calculations'!E137*'Data Entry'!K137*100)))</f>
        <v>8.21450688</v>
      </c>
      <c r="Q137" s="48" t="e">
        <f t="shared" si="8"/>
        <v>#DIV/0!</v>
      </c>
    </row>
    <row r="138" spans="1:17" ht="12.75">
      <c r="A138" s="44">
        <f>'Data Entry'!A138</f>
        <v>0</v>
      </c>
      <c r="B138" s="24">
        <f>IF(OR('Data Entry'!E138&gt;2.9,'Data Entry'!F138&gt;2.9),1,0)</f>
        <v>0</v>
      </c>
      <c r="C138" s="19">
        <f>IF('Data Entry'!E138&gt;0,'Data Entry'!E138,'Data Entry'!F138)</f>
        <v>0</v>
      </c>
      <c r="D138" s="19">
        <f>'Data Entry'!D138</f>
        <v>0</v>
      </c>
      <c r="E138" s="25" t="e">
        <f>'Intermediate Calculations'!G138</f>
        <v>#DIV/0!</v>
      </c>
      <c r="F138" s="25" t="e">
        <f>'Intermediate Calculations'!H138</f>
        <v>#DIV/0!</v>
      </c>
      <c r="G138" s="20">
        <f>IF('Data Entry'!I138&gt;0,'Data Entry'!I138,'Data Entry'!H138+9)</f>
        <v>9</v>
      </c>
      <c r="H138" s="20">
        <f>IF(AND('Data Entry'!M138="y",'Data Entry'!N138&gt;0.29),1,0)</f>
        <v>0</v>
      </c>
      <c r="I138" s="20">
        <f>IF('Data Entry'!G138="Y",1,0)</f>
        <v>0</v>
      </c>
      <c r="J138" s="20">
        <f>'Intermediate Calculations'!J138+'Intermediate Calculations'!L138+'Intermediate Calculations'!M138</f>
        <v>0</v>
      </c>
      <c r="K138" s="26" t="e">
        <f>3.67-(0.966*B138)-(0.125*(C138-1))-(0.152*(D138-1))+(0.002*E138)+(0.0004*F138)+(0.035*G138)+(0.506*H138)-(0.264*I138)+J138+(0.4*'Intermediate Calculations'!O138)</f>
        <v>#DIV/0!</v>
      </c>
      <c r="L138" s="20" t="e">
        <f t="shared" si="6"/>
        <v>#DIV/0!</v>
      </c>
      <c r="M138" s="18" t="e">
        <f t="shared" si="7"/>
        <v>#DIV/0!</v>
      </c>
      <c r="N138" s="19">
        <f>1.7435+(0.4669*I138)-(0.2981*'Intermediate Calculations'!O138)-(0.8043*'Intermediate Calculations'!N138)+(0.2954*('BCI &amp; PEM Results'!C138-0.25))</f>
        <v>1.66965</v>
      </c>
      <c r="O138" s="46">
        <f>'Intermediate Calculations'!S138/(1+'Intermediate Calculations'!S138)</f>
        <v>0.9968377409247899</v>
      </c>
      <c r="P138" s="19">
        <f>((1.664+(0.4632*(N138+0.25*H138))+(0.9046*I138)-(2.5759*'Intermediate Calculations'!N138)+(0.4397*('BCI &amp; PEM Results'!C138-0.25))+(0.4304*('BCI &amp; PEM Results'!D138+C138-0.2))-(0.4198*'Intermediate Calculations'!Q138)+(0.02954*100*'Data Entry'!K138*'Intermediate Calculations'!E138))-(-5.7345+(0.5005*I138)-(0.9457*'Intermediate Calculations'!N138)+(0.3102*('BCI &amp; PEM Results'!C138-0.25))+(0.8054*('BCI &amp; PEM Results'!D138+'BCI &amp; PEM Results'!C138-0.2))-(0.9642*'Intermediate Calculations'!Q138)+(0.01469*'Intermediate Calculations'!E138*'Data Entry'!K138*100)))</f>
        <v>8.21450688</v>
      </c>
      <c r="Q138" s="48" t="e">
        <f t="shared" si="8"/>
        <v>#DIV/0!</v>
      </c>
    </row>
    <row r="139" spans="1:17" ht="12.75">
      <c r="A139" s="44">
        <f>'Data Entry'!A139</f>
        <v>0</v>
      </c>
      <c r="B139" s="24">
        <f>IF(OR('Data Entry'!E139&gt;2.9,'Data Entry'!F139&gt;2.9),1,0)</f>
        <v>0</v>
      </c>
      <c r="C139" s="19">
        <f>IF('Data Entry'!E139&gt;0,'Data Entry'!E139,'Data Entry'!F139)</f>
        <v>0</v>
      </c>
      <c r="D139" s="19">
        <f>'Data Entry'!D139</f>
        <v>0</v>
      </c>
      <c r="E139" s="25" t="e">
        <f>'Intermediate Calculations'!G139</f>
        <v>#DIV/0!</v>
      </c>
      <c r="F139" s="25" t="e">
        <f>'Intermediate Calculations'!H139</f>
        <v>#DIV/0!</v>
      </c>
      <c r="G139" s="20">
        <f>IF('Data Entry'!I139&gt;0,'Data Entry'!I139,'Data Entry'!H139+9)</f>
        <v>9</v>
      </c>
      <c r="H139" s="20">
        <f>IF(AND('Data Entry'!M139="y",'Data Entry'!N139&gt;0.29),1,0)</f>
        <v>0</v>
      </c>
      <c r="I139" s="20">
        <f>IF('Data Entry'!G139="Y",1,0)</f>
        <v>0</v>
      </c>
      <c r="J139" s="20">
        <f>'Intermediate Calculations'!J139+'Intermediate Calculations'!L139+'Intermediate Calculations'!M139</f>
        <v>0</v>
      </c>
      <c r="K139" s="26" t="e">
        <f>3.67-(0.966*B139)-(0.125*(C139-1))-(0.152*(D139-1))+(0.002*E139)+(0.0004*F139)+(0.035*G139)+(0.506*H139)-(0.264*I139)+J139+(0.4*'Intermediate Calculations'!O139)</f>
        <v>#DIV/0!</v>
      </c>
      <c r="L139" s="20" t="e">
        <f t="shared" si="6"/>
        <v>#DIV/0!</v>
      </c>
      <c r="M139" s="18" t="e">
        <f t="shared" si="7"/>
        <v>#DIV/0!</v>
      </c>
      <c r="N139" s="19">
        <f>1.7435+(0.4669*I139)-(0.2981*'Intermediate Calculations'!O139)-(0.8043*'Intermediate Calculations'!N139)+(0.2954*('BCI &amp; PEM Results'!C139-0.25))</f>
        <v>1.66965</v>
      </c>
      <c r="O139" s="46">
        <f>'Intermediate Calculations'!S139/(1+'Intermediate Calculations'!S139)</f>
        <v>0.9968377409247899</v>
      </c>
      <c r="P139" s="19">
        <f>((1.664+(0.4632*(N139+0.25*H139))+(0.9046*I139)-(2.5759*'Intermediate Calculations'!N139)+(0.4397*('BCI &amp; PEM Results'!C139-0.25))+(0.4304*('BCI &amp; PEM Results'!D139+C139-0.2))-(0.4198*'Intermediate Calculations'!Q139)+(0.02954*100*'Data Entry'!K139*'Intermediate Calculations'!E139))-(-5.7345+(0.5005*I139)-(0.9457*'Intermediate Calculations'!N139)+(0.3102*('BCI &amp; PEM Results'!C139-0.25))+(0.8054*('BCI &amp; PEM Results'!D139+'BCI &amp; PEM Results'!C139-0.2))-(0.9642*'Intermediate Calculations'!Q139)+(0.01469*'Intermediate Calculations'!E139*'Data Entry'!K139*100)))</f>
        <v>8.21450688</v>
      </c>
      <c r="Q139" s="48" t="e">
        <f t="shared" si="8"/>
        <v>#DIV/0!</v>
      </c>
    </row>
    <row r="140" spans="1:17" ht="12.75">
      <c r="A140" s="44">
        <f>'Data Entry'!A140</f>
        <v>0</v>
      </c>
      <c r="B140" s="24">
        <f>IF(OR('Data Entry'!E140&gt;2.9,'Data Entry'!F140&gt;2.9),1,0)</f>
        <v>0</v>
      </c>
      <c r="C140" s="19">
        <f>IF('Data Entry'!E140&gt;0,'Data Entry'!E140,'Data Entry'!F140)</f>
        <v>0</v>
      </c>
      <c r="D140" s="19">
        <f>'Data Entry'!D140</f>
        <v>0</v>
      </c>
      <c r="E140" s="25" t="e">
        <f>'Intermediate Calculations'!G140</f>
        <v>#DIV/0!</v>
      </c>
      <c r="F140" s="25" t="e">
        <f>'Intermediate Calculations'!H140</f>
        <v>#DIV/0!</v>
      </c>
      <c r="G140" s="20">
        <f>IF('Data Entry'!I140&gt;0,'Data Entry'!I140,'Data Entry'!H140+9)</f>
        <v>9</v>
      </c>
      <c r="H140" s="20">
        <f>IF(AND('Data Entry'!M140="y",'Data Entry'!N140&gt;0.29),1,0)</f>
        <v>0</v>
      </c>
      <c r="I140" s="20">
        <f>IF('Data Entry'!G140="Y",1,0)</f>
        <v>0</v>
      </c>
      <c r="J140" s="20">
        <f>'Intermediate Calculations'!J140+'Intermediate Calculations'!L140+'Intermediate Calculations'!M140</f>
        <v>0</v>
      </c>
      <c r="K140" s="26" t="e">
        <f>3.67-(0.966*B140)-(0.125*(C140-1))-(0.152*(D140-1))+(0.002*E140)+(0.0004*F140)+(0.035*G140)+(0.506*H140)-(0.264*I140)+J140+(0.4*'Intermediate Calculations'!O140)</f>
        <v>#DIV/0!</v>
      </c>
      <c r="L140" s="20" t="e">
        <f t="shared" si="6"/>
        <v>#DIV/0!</v>
      </c>
      <c r="M140" s="18" t="e">
        <f t="shared" si="7"/>
        <v>#DIV/0!</v>
      </c>
      <c r="N140" s="19">
        <f>1.7435+(0.4669*I140)-(0.2981*'Intermediate Calculations'!O140)-(0.8043*'Intermediate Calculations'!N140)+(0.2954*('BCI &amp; PEM Results'!C140-0.25))</f>
        <v>1.66965</v>
      </c>
      <c r="O140" s="46">
        <f>'Intermediate Calculations'!S140/(1+'Intermediate Calculations'!S140)</f>
        <v>0.9968377409247899</v>
      </c>
      <c r="P140" s="19">
        <f>((1.664+(0.4632*(N140+0.25*H140))+(0.9046*I140)-(2.5759*'Intermediate Calculations'!N140)+(0.4397*('BCI &amp; PEM Results'!C140-0.25))+(0.4304*('BCI &amp; PEM Results'!D140+C140-0.2))-(0.4198*'Intermediate Calculations'!Q140)+(0.02954*100*'Data Entry'!K140*'Intermediate Calculations'!E140))-(-5.7345+(0.5005*I140)-(0.9457*'Intermediate Calculations'!N140)+(0.3102*('BCI &amp; PEM Results'!C140-0.25))+(0.8054*('BCI &amp; PEM Results'!D140+'BCI &amp; PEM Results'!C140-0.2))-(0.9642*'Intermediate Calculations'!Q140)+(0.01469*'Intermediate Calculations'!E140*'Data Entry'!K140*100)))</f>
        <v>8.21450688</v>
      </c>
      <c r="Q140" s="48" t="e">
        <f t="shared" si="8"/>
        <v>#DIV/0!</v>
      </c>
    </row>
    <row r="141" spans="1:17" ht="12.75">
      <c r="A141" s="44">
        <f>'Data Entry'!A141</f>
        <v>0</v>
      </c>
      <c r="B141" s="24">
        <f>IF(OR('Data Entry'!E141&gt;2.9,'Data Entry'!F141&gt;2.9),1,0)</f>
        <v>0</v>
      </c>
      <c r="C141" s="19">
        <f>IF('Data Entry'!E141&gt;0,'Data Entry'!E141,'Data Entry'!F141)</f>
        <v>0</v>
      </c>
      <c r="D141" s="19">
        <f>'Data Entry'!D141</f>
        <v>0</v>
      </c>
      <c r="E141" s="25" t="e">
        <f>'Intermediate Calculations'!G141</f>
        <v>#DIV/0!</v>
      </c>
      <c r="F141" s="25" t="e">
        <f>'Intermediate Calculations'!H141</f>
        <v>#DIV/0!</v>
      </c>
      <c r="G141" s="20">
        <f>IF('Data Entry'!I141&gt;0,'Data Entry'!I141,'Data Entry'!H141+9)</f>
        <v>9</v>
      </c>
      <c r="H141" s="20">
        <f>IF(AND('Data Entry'!M141="y",'Data Entry'!N141&gt;0.29),1,0)</f>
        <v>0</v>
      </c>
      <c r="I141" s="20">
        <f>IF('Data Entry'!G141="Y",1,0)</f>
        <v>0</v>
      </c>
      <c r="J141" s="20">
        <f>'Intermediate Calculations'!J141+'Intermediate Calculations'!L141+'Intermediate Calculations'!M141</f>
        <v>0</v>
      </c>
      <c r="K141" s="26" t="e">
        <f>3.67-(0.966*B141)-(0.125*(C141-1))-(0.152*(D141-1))+(0.002*E141)+(0.0004*F141)+(0.035*G141)+(0.506*H141)-(0.264*I141)+J141+(0.4*'Intermediate Calculations'!O141)</f>
        <v>#DIV/0!</v>
      </c>
      <c r="L141" s="20" t="e">
        <f t="shared" si="6"/>
        <v>#DIV/0!</v>
      </c>
      <c r="M141" s="18" t="e">
        <f t="shared" si="7"/>
        <v>#DIV/0!</v>
      </c>
      <c r="N141" s="19">
        <f>1.7435+(0.4669*I141)-(0.2981*'Intermediate Calculations'!O141)-(0.8043*'Intermediate Calculations'!N141)+(0.2954*('BCI &amp; PEM Results'!C141-0.25))</f>
        <v>1.66965</v>
      </c>
      <c r="O141" s="46">
        <f>'Intermediate Calculations'!S141/(1+'Intermediate Calculations'!S141)</f>
        <v>0.9968377409247899</v>
      </c>
      <c r="P141" s="19">
        <f>((1.664+(0.4632*(N141+0.25*H141))+(0.9046*I141)-(2.5759*'Intermediate Calculations'!N141)+(0.4397*('BCI &amp; PEM Results'!C141-0.25))+(0.4304*('BCI &amp; PEM Results'!D141+C141-0.2))-(0.4198*'Intermediate Calculations'!Q141)+(0.02954*100*'Data Entry'!K141*'Intermediate Calculations'!E141))-(-5.7345+(0.5005*I141)-(0.9457*'Intermediate Calculations'!N141)+(0.3102*('BCI &amp; PEM Results'!C141-0.25))+(0.8054*('BCI &amp; PEM Results'!D141+'BCI &amp; PEM Results'!C141-0.2))-(0.9642*'Intermediate Calculations'!Q141)+(0.01469*'Intermediate Calculations'!E141*'Data Entry'!K141*100)))</f>
        <v>8.21450688</v>
      </c>
      <c r="Q141" s="48" t="e">
        <f t="shared" si="8"/>
        <v>#DIV/0!</v>
      </c>
    </row>
    <row r="142" spans="1:17" ht="12.75">
      <c r="A142" s="44">
        <f>'Data Entry'!A142</f>
        <v>0</v>
      </c>
      <c r="B142" s="24">
        <f>IF(OR('Data Entry'!E142&gt;2.9,'Data Entry'!F142&gt;2.9),1,0)</f>
        <v>0</v>
      </c>
      <c r="C142" s="19">
        <f>IF('Data Entry'!E142&gt;0,'Data Entry'!E142,'Data Entry'!F142)</f>
        <v>0</v>
      </c>
      <c r="D142" s="19">
        <f>'Data Entry'!D142</f>
        <v>0</v>
      </c>
      <c r="E142" s="25" t="e">
        <f>'Intermediate Calculations'!G142</f>
        <v>#DIV/0!</v>
      </c>
      <c r="F142" s="25" t="e">
        <f>'Intermediate Calculations'!H142</f>
        <v>#DIV/0!</v>
      </c>
      <c r="G142" s="20">
        <f>IF('Data Entry'!I142&gt;0,'Data Entry'!I142,'Data Entry'!H142+9)</f>
        <v>9</v>
      </c>
      <c r="H142" s="20">
        <f>IF(AND('Data Entry'!M142="y",'Data Entry'!N142&gt;0.29),1,0)</f>
        <v>0</v>
      </c>
      <c r="I142" s="20">
        <f>IF('Data Entry'!G142="Y",1,0)</f>
        <v>0</v>
      </c>
      <c r="J142" s="20">
        <f>'Intermediate Calculations'!J142+'Intermediate Calculations'!L142+'Intermediate Calculations'!M142</f>
        <v>0</v>
      </c>
      <c r="K142" s="26" t="e">
        <f>3.67-(0.966*B142)-(0.125*(C142-1))-(0.152*(D142-1))+(0.002*E142)+(0.0004*F142)+(0.035*G142)+(0.506*H142)-(0.264*I142)+J142+(0.4*'Intermediate Calculations'!O142)</f>
        <v>#DIV/0!</v>
      </c>
      <c r="L142" s="20" t="e">
        <f t="shared" si="6"/>
        <v>#DIV/0!</v>
      </c>
      <c r="M142" s="18" t="e">
        <f t="shared" si="7"/>
        <v>#DIV/0!</v>
      </c>
      <c r="N142" s="19">
        <f>1.7435+(0.4669*I142)-(0.2981*'Intermediate Calculations'!O142)-(0.8043*'Intermediate Calculations'!N142)+(0.2954*('BCI &amp; PEM Results'!C142-0.25))</f>
        <v>1.66965</v>
      </c>
      <c r="O142" s="46">
        <f>'Intermediate Calculations'!S142/(1+'Intermediate Calculations'!S142)</f>
        <v>0.9968377409247899</v>
      </c>
      <c r="P142" s="19">
        <f>((1.664+(0.4632*(N142+0.25*H142))+(0.9046*I142)-(2.5759*'Intermediate Calculations'!N142)+(0.4397*('BCI &amp; PEM Results'!C142-0.25))+(0.4304*('BCI &amp; PEM Results'!D142+C142-0.2))-(0.4198*'Intermediate Calculations'!Q142)+(0.02954*100*'Data Entry'!K142*'Intermediate Calculations'!E142))-(-5.7345+(0.5005*I142)-(0.9457*'Intermediate Calculations'!N142)+(0.3102*('BCI &amp; PEM Results'!C142-0.25))+(0.8054*('BCI &amp; PEM Results'!D142+'BCI &amp; PEM Results'!C142-0.2))-(0.9642*'Intermediate Calculations'!Q142)+(0.01469*'Intermediate Calculations'!E142*'Data Entry'!K142*100)))</f>
        <v>8.21450688</v>
      </c>
      <c r="Q142" s="48" t="e">
        <f t="shared" si="8"/>
        <v>#DIV/0!</v>
      </c>
    </row>
    <row r="143" spans="1:17" ht="12.75">
      <c r="A143" s="44">
        <f>'Data Entry'!A143</f>
        <v>0</v>
      </c>
      <c r="B143" s="24">
        <f>IF(OR('Data Entry'!E143&gt;2.9,'Data Entry'!F143&gt;2.9),1,0)</f>
        <v>0</v>
      </c>
      <c r="C143" s="19">
        <f>IF('Data Entry'!E143&gt;0,'Data Entry'!E143,'Data Entry'!F143)</f>
        <v>0</v>
      </c>
      <c r="D143" s="19">
        <f>'Data Entry'!D143</f>
        <v>0</v>
      </c>
      <c r="E143" s="25" t="e">
        <f>'Intermediate Calculations'!G143</f>
        <v>#DIV/0!</v>
      </c>
      <c r="F143" s="25" t="e">
        <f>'Intermediate Calculations'!H143</f>
        <v>#DIV/0!</v>
      </c>
      <c r="G143" s="20">
        <f>IF('Data Entry'!I143&gt;0,'Data Entry'!I143,'Data Entry'!H143+9)</f>
        <v>9</v>
      </c>
      <c r="H143" s="20">
        <f>IF(AND('Data Entry'!M143="y",'Data Entry'!N143&gt;0.29),1,0)</f>
        <v>0</v>
      </c>
      <c r="I143" s="20">
        <f>IF('Data Entry'!G143="Y",1,0)</f>
        <v>0</v>
      </c>
      <c r="J143" s="20">
        <f>'Intermediate Calculations'!J143+'Intermediate Calculations'!L143+'Intermediate Calculations'!M143</f>
        <v>0</v>
      </c>
      <c r="K143" s="26" t="e">
        <f>3.67-(0.966*B143)-(0.125*(C143-1))-(0.152*(D143-1))+(0.002*E143)+(0.0004*F143)+(0.035*G143)+(0.506*H143)-(0.264*I143)+J143+(0.4*'Intermediate Calculations'!O143)</f>
        <v>#DIV/0!</v>
      </c>
      <c r="L143" s="20" t="e">
        <f t="shared" si="6"/>
        <v>#DIV/0!</v>
      </c>
      <c r="M143" s="18" t="e">
        <f t="shared" si="7"/>
        <v>#DIV/0!</v>
      </c>
      <c r="N143" s="19">
        <f>1.7435+(0.4669*I143)-(0.2981*'Intermediate Calculations'!O143)-(0.8043*'Intermediate Calculations'!N143)+(0.2954*('BCI &amp; PEM Results'!C143-0.25))</f>
        <v>1.66965</v>
      </c>
      <c r="O143" s="46">
        <f>'Intermediate Calculations'!S143/(1+'Intermediate Calculations'!S143)</f>
        <v>0.9968377409247899</v>
      </c>
      <c r="P143" s="19">
        <f>((1.664+(0.4632*(N143+0.25*H143))+(0.9046*I143)-(2.5759*'Intermediate Calculations'!N143)+(0.4397*('BCI &amp; PEM Results'!C143-0.25))+(0.4304*('BCI &amp; PEM Results'!D143+C143-0.2))-(0.4198*'Intermediate Calculations'!Q143)+(0.02954*100*'Data Entry'!K143*'Intermediate Calculations'!E143))-(-5.7345+(0.5005*I143)-(0.9457*'Intermediate Calculations'!N143)+(0.3102*('BCI &amp; PEM Results'!C143-0.25))+(0.8054*('BCI &amp; PEM Results'!D143+'BCI &amp; PEM Results'!C143-0.2))-(0.9642*'Intermediate Calculations'!Q143)+(0.01469*'Intermediate Calculations'!E143*'Data Entry'!K143*100)))</f>
        <v>8.21450688</v>
      </c>
      <c r="Q143" s="48" t="e">
        <f t="shared" si="8"/>
        <v>#DIV/0!</v>
      </c>
    </row>
    <row r="144" spans="1:17" ht="12.75">
      <c r="A144" s="44">
        <f>'Data Entry'!A144</f>
        <v>0</v>
      </c>
      <c r="B144" s="24">
        <f>IF(OR('Data Entry'!E144&gt;2.9,'Data Entry'!F144&gt;2.9),1,0)</f>
        <v>0</v>
      </c>
      <c r="C144" s="19">
        <f>IF('Data Entry'!E144&gt;0,'Data Entry'!E144,'Data Entry'!F144)</f>
        <v>0</v>
      </c>
      <c r="D144" s="19">
        <f>'Data Entry'!D144</f>
        <v>0</v>
      </c>
      <c r="E144" s="25" t="e">
        <f>'Intermediate Calculations'!G144</f>
        <v>#DIV/0!</v>
      </c>
      <c r="F144" s="25" t="e">
        <f>'Intermediate Calculations'!H144</f>
        <v>#DIV/0!</v>
      </c>
      <c r="G144" s="20">
        <f>IF('Data Entry'!I144&gt;0,'Data Entry'!I144,'Data Entry'!H144+9)</f>
        <v>9</v>
      </c>
      <c r="H144" s="20">
        <f>IF(AND('Data Entry'!M144="y",'Data Entry'!N144&gt;0.29),1,0)</f>
        <v>0</v>
      </c>
      <c r="I144" s="20">
        <f>IF('Data Entry'!G144="Y",1,0)</f>
        <v>0</v>
      </c>
      <c r="J144" s="20">
        <f>'Intermediate Calculations'!J144+'Intermediate Calculations'!L144+'Intermediate Calculations'!M144</f>
        <v>0</v>
      </c>
      <c r="K144" s="26" t="e">
        <f>3.67-(0.966*B144)-(0.125*(C144-1))-(0.152*(D144-1))+(0.002*E144)+(0.0004*F144)+(0.035*G144)+(0.506*H144)-(0.264*I144)+J144+(0.4*'Intermediate Calculations'!O144)</f>
        <v>#DIV/0!</v>
      </c>
      <c r="L144" s="20" t="e">
        <f t="shared" si="6"/>
        <v>#DIV/0!</v>
      </c>
      <c r="M144" s="18" t="e">
        <f t="shared" si="7"/>
        <v>#DIV/0!</v>
      </c>
      <c r="N144" s="19">
        <f>1.7435+(0.4669*I144)-(0.2981*'Intermediate Calculations'!O144)-(0.8043*'Intermediate Calculations'!N144)+(0.2954*('BCI &amp; PEM Results'!C144-0.25))</f>
        <v>1.66965</v>
      </c>
      <c r="O144" s="46">
        <f>'Intermediate Calculations'!S144/(1+'Intermediate Calculations'!S144)</f>
        <v>0.9968377409247899</v>
      </c>
      <c r="P144" s="19">
        <f>((1.664+(0.4632*(N144+0.25*H144))+(0.9046*I144)-(2.5759*'Intermediate Calculations'!N144)+(0.4397*('BCI &amp; PEM Results'!C144-0.25))+(0.4304*('BCI &amp; PEM Results'!D144+C144-0.2))-(0.4198*'Intermediate Calculations'!Q144)+(0.02954*100*'Data Entry'!K144*'Intermediate Calculations'!E144))-(-5.7345+(0.5005*I144)-(0.9457*'Intermediate Calculations'!N144)+(0.3102*('BCI &amp; PEM Results'!C144-0.25))+(0.8054*('BCI &amp; PEM Results'!D144+'BCI &amp; PEM Results'!C144-0.2))-(0.9642*'Intermediate Calculations'!Q144)+(0.01469*'Intermediate Calculations'!E144*'Data Entry'!K144*100)))</f>
        <v>8.21450688</v>
      </c>
      <c r="Q144" s="48" t="e">
        <f t="shared" si="8"/>
        <v>#DIV/0!</v>
      </c>
    </row>
    <row r="145" spans="1:17" ht="12.75">
      <c r="A145" s="44">
        <f>'Data Entry'!A145</f>
        <v>0</v>
      </c>
      <c r="B145" s="24">
        <f>IF(OR('Data Entry'!E145&gt;2.9,'Data Entry'!F145&gt;2.9),1,0)</f>
        <v>0</v>
      </c>
      <c r="C145" s="19">
        <f>IF('Data Entry'!E145&gt;0,'Data Entry'!E145,'Data Entry'!F145)</f>
        <v>0</v>
      </c>
      <c r="D145" s="19">
        <f>'Data Entry'!D145</f>
        <v>0</v>
      </c>
      <c r="E145" s="25" t="e">
        <f>'Intermediate Calculations'!G145</f>
        <v>#DIV/0!</v>
      </c>
      <c r="F145" s="25" t="e">
        <f>'Intermediate Calculations'!H145</f>
        <v>#DIV/0!</v>
      </c>
      <c r="G145" s="20">
        <f>IF('Data Entry'!I145&gt;0,'Data Entry'!I145,'Data Entry'!H145+9)</f>
        <v>9</v>
      </c>
      <c r="H145" s="20">
        <f>IF(AND('Data Entry'!M145="y",'Data Entry'!N145&gt;0.29),1,0)</f>
        <v>0</v>
      </c>
      <c r="I145" s="20">
        <f>IF('Data Entry'!G145="Y",1,0)</f>
        <v>0</v>
      </c>
      <c r="J145" s="20">
        <f>'Intermediate Calculations'!J145+'Intermediate Calculations'!L145+'Intermediate Calculations'!M145</f>
        <v>0</v>
      </c>
      <c r="K145" s="26" t="e">
        <f>3.67-(0.966*B145)-(0.125*(C145-1))-(0.152*(D145-1))+(0.002*E145)+(0.0004*F145)+(0.035*G145)+(0.506*H145)-(0.264*I145)+J145+(0.4*'Intermediate Calculations'!O145)</f>
        <v>#DIV/0!</v>
      </c>
      <c r="L145" s="20" t="e">
        <f t="shared" si="6"/>
        <v>#DIV/0!</v>
      </c>
      <c r="M145" s="18" t="e">
        <f t="shared" si="7"/>
        <v>#DIV/0!</v>
      </c>
      <c r="N145" s="19">
        <f>1.7435+(0.4669*I145)-(0.2981*'Intermediate Calculations'!O145)-(0.8043*'Intermediate Calculations'!N145)+(0.2954*('BCI &amp; PEM Results'!C145-0.25))</f>
        <v>1.66965</v>
      </c>
      <c r="O145" s="46">
        <f>'Intermediate Calculations'!S145/(1+'Intermediate Calculations'!S145)</f>
        <v>0.9968377409247899</v>
      </c>
      <c r="P145" s="19">
        <f>((1.664+(0.4632*(N145+0.25*H145))+(0.9046*I145)-(2.5759*'Intermediate Calculations'!N145)+(0.4397*('BCI &amp; PEM Results'!C145-0.25))+(0.4304*('BCI &amp; PEM Results'!D145+C145-0.2))-(0.4198*'Intermediate Calculations'!Q145)+(0.02954*100*'Data Entry'!K145*'Intermediate Calculations'!E145))-(-5.7345+(0.5005*I145)-(0.9457*'Intermediate Calculations'!N145)+(0.3102*('BCI &amp; PEM Results'!C145-0.25))+(0.8054*('BCI &amp; PEM Results'!D145+'BCI &amp; PEM Results'!C145-0.2))-(0.9642*'Intermediate Calculations'!Q145)+(0.01469*'Intermediate Calculations'!E145*'Data Entry'!K145*100)))</f>
        <v>8.21450688</v>
      </c>
      <c r="Q145" s="48" t="e">
        <f t="shared" si="8"/>
        <v>#DIV/0!</v>
      </c>
    </row>
    <row r="146" spans="1:17" ht="12.75">
      <c r="A146" s="44">
        <f>'Data Entry'!A146</f>
        <v>0</v>
      </c>
      <c r="B146" s="24">
        <f>IF(OR('Data Entry'!E146&gt;2.9,'Data Entry'!F146&gt;2.9),1,0)</f>
        <v>0</v>
      </c>
      <c r="C146" s="19">
        <f>IF('Data Entry'!E146&gt;0,'Data Entry'!E146,'Data Entry'!F146)</f>
        <v>0</v>
      </c>
      <c r="D146" s="19">
        <f>'Data Entry'!D146</f>
        <v>0</v>
      </c>
      <c r="E146" s="25" t="e">
        <f>'Intermediate Calculations'!G146</f>
        <v>#DIV/0!</v>
      </c>
      <c r="F146" s="25" t="e">
        <f>'Intermediate Calculations'!H146</f>
        <v>#DIV/0!</v>
      </c>
      <c r="G146" s="20">
        <f>IF('Data Entry'!I146&gt;0,'Data Entry'!I146,'Data Entry'!H146+9)</f>
        <v>9</v>
      </c>
      <c r="H146" s="20">
        <f>IF(AND('Data Entry'!M146="y",'Data Entry'!N146&gt;0.29),1,0)</f>
        <v>0</v>
      </c>
      <c r="I146" s="20">
        <f>IF('Data Entry'!G146="Y",1,0)</f>
        <v>0</v>
      </c>
      <c r="J146" s="20">
        <f>'Intermediate Calculations'!J146+'Intermediate Calculations'!L146+'Intermediate Calculations'!M146</f>
        <v>0</v>
      </c>
      <c r="K146" s="26" t="e">
        <f>3.67-(0.966*B146)-(0.125*(C146-1))-(0.152*(D146-1))+(0.002*E146)+(0.0004*F146)+(0.035*G146)+(0.506*H146)-(0.264*I146)+J146+(0.4*'Intermediate Calculations'!O146)</f>
        <v>#DIV/0!</v>
      </c>
      <c r="L146" s="20" t="e">
        <f t="shared" si="6"/>
        <v>#DIV/0!</v>
      </c>
      <c r="M146" s="18" t="e">
        <f t="shared" si="7"/>
        <v>#DIV/0!</v>
      </c>
      <c r="N146" s="19">
        <f>1.7435+(0.4669*I146)-(0.2981*'Intermediate Calculations'!O146)-(0.8043*'Intermediate Calculations'!N146)+(0.2954*('BCI &amp; PEM Results'!C146-0.25))</f>
        <v>1.66965</v>
      </c>
      <c r="O146" s="46">
        <f>'Intermediate Calculations'!S146/(1+'Intermediate Calculations'!S146)</f>
        <v>0.9968377409247899</v>
      </c>
      <c r="P146" s="19">
        <f>((1.664+(0.4632*(N146+0.25*H146))+(0.9046*I146)-(2.5759*'Intermediate Calculations'!N146)+(0.4397*('BCI &amp; PEM Results'!C146-0.25))+(0.4304*('BCI &amp; PEM Results'!D146+C146-0.2))-(0.4198*'Intermediate Calculations'!Q146)+(0.02954*100*'Data Entry'!K146*'Intermediate Calculations'!E146))-(-5.7345+(0.5005*I146)-(0.9457*'Intermediate Calculations'!N146)+(0.3102*('BCI &amp; PEM Results'!C146-0.25))+(0.8054*('BCI &amp; PEM Results'!D146+'BCI &amp; PEM Results'!C146-0.2))-(0.9642*'Intermediate Calculations'!Q146)+(0.01469*'Intermediate Calculations'!E146*'Data Entry'!K146*100)))</f>
        <v>8.21450688</v>
      </c>
      <c r="Q146" s="48" t="e">
        <f t="shared" si="8"/>
        <v>#DIV/0!</v>
      </c>
    </row>
    <row r="147" spans="1:17" ht="12.75">
      <c r="A147" s="44">
        <f>'Data Entry'!A147</f>
        <v>0</v>
      </c>
      <c r="B147" s="24">
        <f>IF(OR('Data Entry'!E147&gt;2.9,'Data Entry'!F147&gt;2.9),1,0)</f>
        <v>0</v>
      </c>
      <c r="C147" s="19">
        <f>IF('Data Entry'!E147&gt;0,'Data Entry'!E147,'Data Entry'!F147)</f>
        <v>0</v>
      </c>
      <c r="D147" s="19">
        <f>'Data Entry'!D147</f>
        <v>0</v>
      </c>
      <c r="E147" s="25" t="e">
        <f>'Intermediate Calculations'!G147</f>
        <v>#DIV/0!</v>
      </c>
      <c r="F147" s="25" t="e">
        <f>'Intermediate Calculations'!H147</f>
        <v>#DIV/0!</v>
      </c>
      <c r="G147" s="20">
        <f>IF('Data Entry'!I147&gt;0,'Data Entry'!I147,'Data Entry'!H147+9)</f>
        <v>9</v>
      </c>
      <c r="H147" s="20">
        <f>IF(AND('Data Entry'!M147="y",'Data Entry'!N147&gt;0.29),1,0)</f>
        <v>0</v>
      </c>
      <c r="I147" s="20">
        <f>IF('Data Entry'!G147="Y",1,0)</f>
        <v>0</v>
      </c>
      <c r="J147" s="20">
        <f>'Intermediate Calculations'!J147+'Intermediate Calculations'!L147+'Intermediate Calculations'!M147</f>
        <v>0</v>
      </c>
      <c r="K147" s="26" t="e">
        <f>3.67-(0.966*B147)-(0.125*(C147-1))-(0.152*(D147-1))+(0.002*E147)+(0.0004*F147)+(0.035*G147)+(0.506*H147)-(0.264*I147)+J147+(0.4*'Intermediate Calculations'!O147)</f>
        <v>#DIV/0!</v>
      </c>
      <c r="L147" s="20" t="e">
        <f t="shared" si="6"/>
        <v>#DIV/0!</v>
      </c>
      <c r="M147" s="18" t="e">
        <f t="shared" si="7"/>
        <v>#DIV/0!</v>
      </c>
      <c r="N147" s="19">
        <f>1.7435+(0.4669*I147)-(0.2981*'Intermediate Calculations'!O147)-(0.8043*'Intermediate Calculations'!N147)+(0.2954*('BCI &amp; PEM Results'!C147-0.25))</f>
        <v>1.66965</v>
      </c>
      <c r="O147" s="46">
        <f>'Intermediate Calculations'!S147/(1+'Intermediate Calculations'!S147)</f>
        <v>0.9968377409247899</v>
      </c>
      <c r="P147" s="19">
        <f>((1.664+(0.4632*(N147+0.25*H147))+(0.9046*I147)-(2.5759*'Intermediate Calculations'!N147)+(0.4397*('BCI &amp; PEM Results'!C147-0.25))+(0.4304*('BCI &amp; PEM Results'!D147+C147-0.2))-(0.4198*'Intermediate Calculations'!Q147)+(0.02954*100*'Data Entry'!K147*'Intermediate Calculations'!E147))-(-5.7345+(0.5005*I147)-(0.9457*'Intermediate Calculations'!N147)+(0.3102*('BCI &amp; PEM Results'!C147-0.25))+(0.8054*('BCI &amp; PEM Results'!D147+'BCI &amp; PEM Results'!C147-0.2))-(0.9642*'Intermediate Calculations'!Q147)+(0.01469*'Intermediate Calculations'!E147*'Data Entry'!K147*100)))</f>
        <v>8.21450688</v>
      </c>
      <c r="Q147" s="48" t="e">
        <f t="shared" si="8"/>
        <v>#DIV/0!</v>
      </c>
    </row>
    <row r="148" spans="1:17" ht="12.75">
      <c r="A148" s="44">
        <f>'Data Entry'!A148</f>
        <v>0</v>
      </c>
      <c r="B148" s="24">
        <f>IF(OR('Data Entry'!E148&gt;2.9,'Data Entry'!F148&gt;2.9),1,0)</f>
        <v>0</v>
      </c>
      <c r="C148" s="19">
        <f>IF('Data Entry'!E148&gt;0,'Data Entry'!E148,'Data Entry'!F148)</f>
        <v>0</v>
      </c>
      <c r="D148" s="19">
        <f>'Data Entry'!D148</f>
        <v>0</v>
      </c>
      <c r="E148" s="25" t="e">
        <f>'Intermediate Calculations'!G148</f>
        <v>#DIV/0!</v>
      </c>
      <c r="F148" s="25" t="e">
        <f>'Intermediate Calculations'!H148</f>
        <v>#DIV/0!</v>
      </c>
      <c r="G148" s="20">
        <f>IF('Data Entry'!I148&gt;0,'Data Entry'!I148,'Data Entry'!H148+9)</f>
        <v>9</v>
      </c>
      <c r="H148" s="20">
        <f>IF(AND('Data Entry'!M148="y",'Data Entry'!N148&gt;0.29),1,0)</f>
        <v>0</v>
      </c>
      <c r="I148" s="20">
        <f>IF('Data Entry'!G148="Y",1,0)</f>
        <v>0</v>
      </c>
      <c r="J148" s="20">
        <f>'Intermediate Calculations'!J148+'Intermediate Calculations'!L148+'Intermediate Calculations'!M148</f>
        <v>0</v>
      </c>
      <c r="K148" s="26" t="e">
        <f>3.67-(0.966*B148)-(0.125*(C148-1))-(0.152*(D148-1))+(0.002*E148)+(0.0004*F148)+(0.035*G148)+(0.506*H148)-(0.264*I148)+J148+(0.4*'Intermediate Calculations'!O148)</f>
        <v>#DIV/0!</v>
      </c>
      <c r="L148" s="20" t="e">
        <f t="shared" si="6"/>
        <v>#DIV/0!</v>
      </c>
      <c r="M148" s="18" t="e">
        <f t="shared" si="7"/>
        <v>#DIV/0!</v>
      </c>
      <c r="N148" s="19">
        <f>1.7435+(0.4669*I148)-(0.2981*'Intermediate Calculations'!O148)-(0.8043*'Intermediate Calculations'!N148)+(0.2954*('BCI &amp; PEM Results'!C148-0.25))</f>
        <v>1.66965</v>
      </c>
      <c r="O148" s="46">
        <f>'Intermediate Calculations'!S148/(1+'Intermediate Calculations'!S148)</f>
        <v>0.9968377409247899</v>
      </c>
      <c r="P148" s="19">
        <f>((1.664+(0.4632*(N148+0.25*H148))+(0.9046*I148)-(2.5759*'Intermediate Calculations'!N148)+(0.4397*('BCI &amp; PEM Results'!C148-0.25))+(0.4304*('BCI &amp; PEM Results'!D148+C148-0.2))-(0.4198*'Intermediate Calculations'!Q148)+(0.02954*100*'Data Entry'!K148*'Intermediate Calculations'!E148))-(-5.7345+(0.5005*I148)-(0.9457*'Intermediate Calculations'!N148)+(0.3102*('BCI &amp; PEM Results'!C148-0.25))+(0.8054*('BCI &amp; PEM Results'!D148+'BCI &amp; PEM Results'!C148-0.2))-(0.9642*'Intermediate Calculations'!Q148)+(0.01469*'Intermediate Calculations'!E148*'Data Entry'!K148*100)))</f>
        <v>8.21450688</v>
      </c>
      <c r="Q148" s="48" t="e">
        <f t="shared" si="8"/>
        <v>#DIV/0!</v>
      </c>
    </row>
    <row r="149" spans="1:17" ht="12.75">
      <c r="A149" s="44">
        <f>'Data Entry'!A149</f>
        <v>0</v>
      </c>
      <c r="B149" s="24">
        <f>IF(OR('Data Entry'!E149&gt;2.9,'Data Entry'!F149&gt;2.9),1,0)</f>
        <v>0</v>
      </c>
      <c r="C149" s="19">
        <f>IF('Data Entry'!E149&gt;0,'Data Entry'!E149,'Data Entry'!F149)</f>
        <v>0</v>
      </c>
      <c r="D149" s="19">
        <f>'Data Entry'!D149</f>
        <v>0</v>
      </c>
      <c r="E149" s="25" t="e">
        <f>'Intermediate Calculations'!G149</f>
        <v>#DIV/0!</v>
      </c>
      <c r="F149" s="25" t="e">
        <f>'Intermediate Calculations'!H149</f>
        <v>#DIV/0!</v>
      </c>
      <c r="G149" s="20">
        <f>IF('Data Entry'!I149&gt;0,'Data Entry'!I149,'Data Entry'!H149+9)</f>
        <v>9</v>
      </c>
      <c r="H149" s="20">
        <f>IF(AND('Data Entry'!M149="y",'Data Entry'!N149&gt;0.29),1,0)</f>
        <v>0</v>
      </c>
      <c r="I149" s="20">
        <f>IF('Data Entry'!G149="Y",1,0)</f>
        <v>0</v>
      </c>
      <c r="J149" s="20">
        <f>'Intermediate Calculations'!J149+'Intermediate Calculations'!L149+'Intermediate Calculations'!M149</f>
        <v>0</v>
      </c>
      <c r="K149" s="26" t="e">
        <f>3.67-(0.966*B149)-(0.125*(C149-1))-(0.152*(D149-1))+(0.002*E149)+(0.0004*F149)+(0.035*G149)+(0.506*H149)-(0.264*I149)+J149+(0.4*'Intermediate Calculations'!O149)</f>
        <v>#DIV/0!</v>
      </c>
      <c r="L149" s="20" t="e">
        <f t="shared" si="6"/>
        <v>#DIV/0!</v>
      </c>
      <c r="M149" s="18" t="e">
        <f t="shared" si="7"/>
        <v>#DIV/0!</v>
      </c>
      <c r="N149" s="19">
        <f>1.7435+(0.4669*I149)-(0.2981*'Intermediate Calculations'!O149)-(0.8043*'Intermediate Calculations'!N149)+(0.2954*('BCI &amp; PEM Results'!C149-0.25))</f>
        <v>1.66965</v>
      </c>
      <c r="O149" s="46">
        <f>'Intermediate Calculations'!S149/(1+'Intermediate Calculations'!S149)</f>
        <v>0.9968377409247899</v>
      </c>
      <c r="P149" s="19">
        <f>((1.664+(0.4632*(N149+0.25*H149))+(0.9046*I149)-(2.5759*'Intermediate Calculations'!N149)+(0.4397*('BCI &amp; PEM Results'!C149-0.25))+(0.4304*('BCI &amp; PEM Results'!D149+C149-0.2))-(0.4198*'Intermediate Calculations'!Q149)+(0.02954*100*'Data Entry'!K149*'Intermediate Calculations'!E149))-(-5.7345+(0.5005*I149)-(0.9457*'Intermediate Calculations'!N149)+(0.3102*('BCI &amp; PEM Results'!C149-0.25))+(0.8054*('BCI &amp; PEM Results'!D149+'BCI &amp; PEM Results'!C149-0.2))-(0.9642*'Intermediate Calculations'!Q149)+(0.01469*'Intermediate Calculations'!E149*'Data Entry'!K149*100)))</f>
        <v>8.21450688</v>
      </c>
      <c r="Q149" s="48" t="e">
        <f t="shared" si="8"/>
        <v>#DIV/0!</v>
      </c>
    </row>
    <row r="150" spans="1:17" ht="12.75">
      <c r="A150" s="44">
        <f>'Data Entry'!A150</f>
        <v>0</v>
      </c>
      <c r="B150" s="24">
        <f>IF(OR('Data Entry'!E150&gt;2.9,'Data Entry'!F150&gt;2.9),1,0)</f>
        <v>0</v>
      </c>
      <c r="C150" s="19">
        <f>IF('Data Entry'!E150&gt;0,'Data Entry'!E150,'Data Entry'!F150)</f>
        <v>0</v>
      </c>
      <c r="D150" s="19">
        <f>'Data Entry'!D150</f>
        <v>0</v>
      </c>
      <c r="E150" s="25" t="e">
        <f>'Intermediate Calculations'!G150</f>
        <v>#DIV/0!</v>
      </c>
      <c r="F150" s="25" t="e">
        <f>'Intermediate Calculations'!H150</f>
        <v>#DIV/0!</v>
      </c>
      <c r="G150" s="20">
        <f>IF('Data Entry'!I150&gt;0,'Data Entry'!I150,'Data Entry'!H150+9)</f>
        <v>9</v>
      </c>
      <c r="H150" s="20">
        <f>IF(AND('Data Entry'!M150="y",'Data Entry'!N150&gt;0.29),1,0)</f>
        <v>0</v>
      </c>
      <c r="I150" s="20">
        <f>IF('Data Entry'!G150="Y",1,0)</f>
        <v>0</v>
      </c>
      <c r="J150" s="20">
        <f>'Intermediate Calculations'!J150+'Intermediate Calculations'!L150+'Intermediate Calculations'!M150</f>
        <v>0</v>
      </c>
      <c r="K150" s="26" t="e">
        <f>3.67-(0.966*B150)-(0.125*(C150-1))-(0.152*(D150-1))+(0.002*E150)+(0.0004*F150)+(0.035*G150)+(0.506*H150)-(0.264*I150)+J150+(0.4*'Intermediate Calculations'!O150)</f>
        <v>#DIV/0!</v>
      </c>
      <c r="L150" s="20" t="e">
        <f t="shared" si="6"/>
        <v>#DIV/0!</v>
      </c>
      <c r="M150" s="18" t="e">
        <f t="shared" si="7"/>
        <v>#DIV/0!</v>
      </c>
      <c r="N150" s="19">
        <f>1.7435+(0.4669*I150)-(0.2981*'Intermediate Calculations'!O150)-(0.8043*'Intermediate Calculations'!N150)+(0.2954*('BCI &amp; PEM Results'!C150-0.25))</f>
        <v>1.66965</v>
      </c>
      <c r="O150" s="46">
        <f>'Intermediate Calculations'!S150/(1+'Intermediate Calculations'!S150)</f>
        <v>0.9968377409247899</v>
      </c>
      <c r="P150" s="19">
        <f>((1.664+(0.4632*(N150+0.25*H150))+(0.9046*I150)-(2.5759*'Intermediate Calculations'!N150)+(0.4397*('BCI &amp; PEM Results'!C150-0.25))+(0.4304*('BCI &amp; PEM Results'!D150+C150-0.2))-(0.4198*'Intermediate Calculations'!Q150)+(0.02954*100*'Data Entry'!K150*'Intermediate Calculations'!E150))-(-5.7345+(0.5005*I150)-(0.9457*'Intermediate Calculations'!N150)+(0.3102*('BCI &amp; PEM Results'!C150-0.25))+(0.8054*('BCI &amp; PEM Results'!D150+'BCI &amp; PEM Results'!C150-0.2))-(0.9642*'Intermediate Calculations'!Q150)+(0.01469*'Intermediate Calculations'!E150*'Data Entry'!K150*100)))</f>
        <v>8.21450688</v>
      </c>
      <c r="Q150" s="48" t="e">
        <f t="shared" si="8"/>
        <v>#DIV/0!</v>
      </c>
    </row>
    <row r="151" spans="1:17" ht="12.75">
      <c r="A151" s="44">
        <f>'Data Entry'!A151</f>
        <v>0</v>
      </c>
      <c r="B151" s="24">
        <f>IF(OR('Data Entry'!E151&gt;2.9,'Data Entry'!F151&gt;2.9),1,0)</f>
        <v>0</v>
      </c>
      <c r="C151" s="19">
        <f>IF('Data Entry'!E151&gt;0,'Data Entry'!E151,'Data Entry'!F151)</f>
        <v>0</v>
      </c>
      <c r="D151" s="19">
        <f>'Data Entry'!D151</f>
        <v>0</v>
      </c>
      <c r="E151" s="25" t="e">
        <f>'Intermediate Calculations'!G151</f>
        <v>#DIV/0!</v>
      </c>
      <c r="F151" s="25" t="e">
        <f>'Intermediate Calculations'!H151</f>
        <v>#DIV/0!</v>
      </c>
      <c r="G151" s="20">
        <f>IF('Data Entry'!I151&gt;0,'Data Entry'!I151,'Data Entry'!H151+9)</f>
        <v>9</v>
      </c>
      <c r="H151" s="20">
        <f>IF(AND('Data Entry'!M151="y",'Data Entry'!N151&gt;0.29),1,0)</f>
        <v>0</v>
      </c>
      <c r="I151" s="20">
        <f>IF('Data Entry'!G151="Y",1,0)</f>
        <v>0</v>
      </c>
      <c r="J151" s="20">
        <f>'Intermediate Calculations'!J151+'Intermediate Calculations'!L151+'Intermediate Calculations'!M151</f>
        <v>0</v>
      </c>
      <c r="K151" s="26" t="e">
        <f>3.67-(0.966*B151)-(0.125*(C151-1))-(0.152*(D151-1))+(0.002*E151)+(0.0004*F151)+(0.035*G151)+(0.506*H151)-(0.264*I151)+J151+(0.4*'Intermediate Calculations'!O151)</f>
        <v>#DIV/0!</v>
      </c>
      <c r="L151" s="20" t="e">
        <f t="shared" si="6"/>
        <v>#DIV/0!</v>
      </c>
      <c r="M151" s="18" t="e">
        <f t="shared" si="7"/>
        <v>#DIV/0!</v>
      </c>
      <c r="N151" s="19">
        <f>1.7435+(0.4669*I151)-(0.2981*'Intermediate Calculations'!O151)-(0.8043*'Intermediate Calculations'!N151)+(0.2954*('BCI &amp; PEM Results'!C151-0.25))</f>
        <v>1.66965</v>
      </c>
      <c r="O151" s="46">
        <f>'Intermediate Calculations'!S151/(1+'Intermediate Calculations'!S151)</f>
        <v>0.9968377409247899</v>
      </c>
      <c r="P151" s="19">
        <f>((1.664+(0.4632*(N151+0.25*H151))+(0.9046*I151)-(2.5759*'Intermediate Calculations'!N151)+(0.4397*('BCI &amp; PEM Results'!C151-0.25))+(0.4304*('BCI &amp; PEM Results'!D151+C151-0.2))-(0.4198*'Intermediate Calculations'!Q151)+(0.02954*100*'Data Entry'!K151*'Intermediate Calculations'!E151))-(-5.7345+(0.5005*I151)-(0.9457*'Intermediate Calculations'!N151)+(0.3102*('BCI &amp; PEM Results'!C151-0.25))+(0.8054*('BCI &amp; PEM Results'!D151+'BCI &amp; PEM Results'!C151-0.2))-(0.9642*'Intermediate Calculations'!Q151)+(0.01469*'Intermediate Calculations'!E151*'Data Entry'!K151*100)))</f>
        <v>8.21450688</v>
      </c>
      <c r="Q151" s="48" t="e">
        <f t="shared" si="8"/>
        <v>#DIV/0!</v>
      </c>
    </row>
    <row r="152" spans="1:17" ht="12.75">
      <c r="A152" s="44">
        <f>'Data Entry'!A152</f>
        <v>0</v>
      </c>
      <c r="B152" s="24">
        <f>IF(OR('Data Entry'!E152&gt;2.9,'Data Entry'!F152&gt;2.9),1,0)</f>
        <v>0</v>
      </c>
      <c r="C152" s="19">
        <f>IF('Data Entry'!E152&gt;0,'Data Entry'!E152,'Data Entry'!F152)</f>
        <v>0</v>
      </c>
      <c r="D152" s="19">
        <f>'Data Entry'!D152</f>
        <v>0</v>
      </c>
      <c r="E152" s="25" t="e">
        <f>'Intermediate Calculations'!G152</f>
        <v>#DIV/0!</v>
      </c>
      <c r="F152" s="25" t="e">
        <f>'Intermediate Calculations'!H152</f>
        <v>#DIV/0!</v>
      </c>
      <c r="G152" s="20">
        <f>IF('Data Entry'!I152&gt;0,'Data Entry'!I152,'Data Entry'!H152+9)</f>
        <v>9</v>
      </c>
      <c r="H152" s="20">
        <f>IF(AND('Data Entry'!M152="y",'Data Entry'!N152&gt;0.29),1,0)</f>
        <v>0</v>
      </c>
      <c r="I152" s="20">
        <f>IF('Data Entry'!G152="Y",1,0)</f>
        <v>0</v>
      </c>
      <c r="J152" s="20">
        <f>'Intermediate Calculations'!J152+'Intermediate Calculations'!L152+'Intermediate Calculations'!M152</f>
        <v>0</v>
      </c>
      <c r="K152" s="26" t="e">
        <f>3.67-(0.966*B152)-(0.125*(C152-1))-(0.152*(D152-1))+(0.002*E152)+(0.0004*F152)+(0.035*G152)+(0.506*H152)-(0.264*I152)+J152+(0.4*'Intermediate Calculations'!O152)</f>
        <v>#DIV/0!</v>
      </c>
      <c r="L152" s="20" t="e">
        <f t="shared" si="6"/>
        <v>#DIV/0!</v>
      </c>
      <c r="M152" s="18" t="e">
        <f t="shared" si="7"/>
        <v>#DIV/0!</v>
      </c>
      <c r="N152" s="19">
        <f>1.7435+(0.4669*I152)-(0.2981*'Intermediate Calculations'!O152)-(0.8043*'Intermediate Calculations'!N152)+(0.2954*('BCI &amp; PEM Results'!C152-0.25))</f>
        <v>1.66965</v>
      </c>
      <c r="O152" s="46">
        <f>'Intermediate Calculations'!S152/(1+'Intermediate Calculations'!S152)</f>
        <v>0.9968377409247899</v>
      </c>
      <c r="P152" s="19">
        <f>((1.664+(0.4632*(N152+0.25*H152))+(0.9046*I152)-(2.5759*'Intermediate Calculations'!N152)+(0.4397*('BCI &amp; PEM Results'!C152-0.25))+(0.4304*('BCI &amp; PEM Results'!D152+C152-0.2))-(0.4198*'Intermediate Calculations'!Q152)+(0.02954*100*'Data Entry'!K152*'Intermediate Calculations'!E152))-(-5.7345+(0.5005*I152)-(0.9457*'Intermediate Calculations'!N152)+(0.3102*('BCI &amp; PEM Results'!C152-0.25))+(0.8054*('BCI &amp; PEM Results'!D152+'BCI &amp; PEM Results'!C152-0.2))-(0.9642*'Intermediate Calculations'!Q152)+(0.01469*'Intermediate Calculations'!E152*'Data Entry'!K152*100)))</f>
        <v>8.21450688</v>
      </c>
      <c r="Q152" s="48" t="e">
        <f t="shared" si="8"/>
        <v>#DIV/0!</v>
      </c>
    </row>
    <row r="153" spans="1:17" ht="12.75">
      <c r="A153" s="44">
        <f>'Data Entry'!A153</f>
        <v>0</v>
      </c>
      <c r="B153" s="24">
        <f>IF(OR('Data Entry'!E153&gt;2.9,'Data Entry'!F153&gt;2.9),1,0)</f>
        <v>0</v>
      </c>
      <c r="C153" s="19">
        <f>IF('Data Entry'!E153&gt;0,'Data Entry'!E153,'Data Entry'!F153)</f>
        <v>0</v>
      </c>
      <c r="D153" s="19">
        <f>'Data Entry'!D153</f>
        <v>0</v>
      </c>
      <c r="E153" s="25" t="e">
        <f>'Intermediate Calculations'!G153</f>
        <v>#DIV/0!</v>
      </c>
      <c r="F153" s="25" t="e">
        <f>'Intermediate Calculations'!H153</f>
        <v>#DIV/0!</v>
      </c>
      <c r="G153" s="20">
        <f>IF('Data Entry'!I153&gt;0,'Data Entry'!I153,'Data Entry'!H153+9)</f>
        <v>9</v>
      </c>
      <c r="H153" s="20">
        <f>IF(AND('Data Entry'!M153="y",'Data Entry'!N153&gt;0.29),1,0)</f>
        <v>0</v>
      </c>
      <c r="I153" s="20">
        <f>IF('Data Entry'!G153="Y",1,0)</f>
        <v>0</v>
      </c>
      <c r="J153" s="20">
        <f>'Intermediate Calculations'!J153+'Intermediate Calculations'!L153+'Intermediate Calculations'!M153</f>
        <v>0</v>
      </c>
      <c r="K153" s="26" t="e">
        <f>3.67-(0.966*B153)-(0.125*(C153-1))-(0.152*(D153-1))+(0.002*E153)+(0.0004*F153)+(0.035*G153)+(0.506*H153)-(0.264*I153)+J153+(0.4*'Intermediate Calculations'!O153)</f>
        <v>#DIV/0!</v>
      </c>
      <c r="L153" s="20" t="e">
        <f t="shared" si="6"/>
        <v>#DIV/0!</v>
      </c>
      <c r="M153" s="18" t="e">
        <f t="shared" si="7"/>
        <v>#DIV/0!</v>
      </c>
      <c r="N153" s="19">
        <f>1.7435+(0.4669*I153)-(0.2981*'Intermediate Calculations'!O153)-(0.8043*'Intermediate Calculations'!N153)+(0.2954*('BCI &amp; PEM Results'!C153-0.25))</f>
        <v>1.66965</v>
      </c>
      <c r="O153" s="46">
        <f>'Intermediate Calculations'!S153/(1+'Intermediate Calculations'!S153)</f>
        <v>0.9968377409247899</v>
      </c>
      <c r="P153" s="19">
        <f>((1.664+(0.4632*(N153+0.25*H153))+(0.9046*I153)-(2.5759*'Intermediate Calculations'!N153)+(0.4397*('BCI &amp; PEM Results'!C153-0.25))+(0.4304*('BCI &amp; PEM Results'!D153+C153-0.2))-(0.4198*'Intermediate Calculations'!Q153)+(0.02954*100*'Data Entry'!K153*'Intermediate Calculations'!E153))-(-5.7345+(0.5005*I153)-(0.9457*'Intermediate Calculations'!N153)+(0.3102*('BCI &amp; PEM Results'!C153-0.25))+(0.8054*('BCI &amp; PEM Results'!D153+'BCI &amp; PEM Results'!C153-0.2))-(0.9642*'Intermediate Calculations'!Q153)+(0.01469*'Intermediate Calculations'!E153*'Data Entry'!K153*100)))</f>
        <v>8.21450688</v>
      </c>
      <c r="Q153" s="48" t="e">
        <f t="shared" si="8"/>
        <v>#DIV/0!</v>
      </c>
    </row>
    <row r="154" spans="1:17" ht="12.75">
      <c r="A154" s="44">
        <f>'Data Entry'!A154</f>
        <v>0</v>
      </c>
      <c r="B154" s="24">
        <f>IF(OR('Data Entry'!E154&gt;2.9,'Data Entry'!F154&gt;2.9),1,0)</f>
        <v>0</v>
      </c>
      <c r="C154" s="19">
        <f>IF('Data Entry'!E154&gt;0,'Data Entry'!E154,'Data Entry'!F154)</f>
        <v>0</v>
      </c>
      <c r="D154" s="19">
        <f>'Data Entry'!D154</f>
        <v>0</v>
      </c>
      <c r="E154" s="25" t="e">
        <f>'Intermediate Calculations'!G154</f>
        <v>#DIV/0!</v>
      </c>
      <c r="F154" s="25" t="e">
        <f>'Intermediate Calculations'!H154</f>
        <v>#DIV/0!</v>
      </c>
      <c r="G154" s="20">
        <f>IF('Data Entry'!I154&gt;0,'Data Entry'!I154,'Data Entry'!H154+9)</f>
        <v>9</v>
      </c>
      <c r="H154" s="20">
        <f>IF(AND('Data Entry'!M154="y",'Data Entry'!N154&gt;0.29),1,0)</f>
        <v>0</v>
      </c>
      <c r="I154" s="20">
        <f>IF('Data Entry'!G154="Y",1,0)</f>
        <v>0</v>
      </c>
      <c r="J154" s="20">
        <f>'Intermediate Calculations'!J154+'Intermediate Calculations'!L154+'Intermediate Calculations'!M154</f>
        <v>0</v>
      </c>
      <c r="K154" s="26" t="e">
        <f>3.67-(0.966*B154)-(0.125*(C154-1))-(0.152*(D154-1))+(0.002*E154)+(0.0004*F154)+(0.035*G154)+(0.506*H154)-(0.264*I154)+J154+(0.4*'Intermediate Calculations'!O154)</f>
        <v>#DIV/0!</v>
      </c>
      <c r="L154" s="20" t="e">
        <f t="shared" si="6"/>
        <v>#DIV/0!</v>
      </c>
      <c r="M154" s="18" t="e">
        <f t="shared" si="7"/>
        <v>#DIV/0!</v>
      </c>
      <c r="N154" s="19">
        <f>1.7435+(0.4669*I154)-(0.2981*'Intermediate Calculations'!O154)-(0.8043*'Intermediate Calculations'!N154)+(0.2954*('BCI &amp; PEM Results'!C154-0.25))</f>
        <v>1.66965</v>
      </c>
      <c r="O154" s="46">
        <f>'Intermediate Calculations'!S154/(1+'Intermediate Calculations'!S154)</f>
        <v>0.9968377409247899</v>
      </c>
      <c r="P154" s="19">
        <f>((1.664+(0.4632*(N154+0.25*H154))+(0.9046*I154)-(2.5759*'Intermediate Calculations'!N154)+(0.4397*('BCI &amp; PEM Results'!C154-0.25))+(0.4304*('BCI &amp; PEM Results'!D154+C154-0.2))-(0.4198*'Intermediate Calculations'!Q154)+(0.02954*100*'Data Entry'!K154*'Intermediate Calculations'!E154))-(-5.7345+(0.5005*I154)-(0.9457*'Intermediate Calculations'!N154)+(0.3102*('BCI &amp; PEM Results'!C154-0.25))+(0.8054*('BCI &amp; PEM Results'!D154+'BCI &amp; PEM Results'!C154-0.2))-(0.9642*'Intermediate Calculations'!Q154)+(0.01469*'Intermediate Calculations'!E154*'Data Entry'!K154*100)))</f>
        <v>8.21450688</v>
      </c>
      <c r="Q154" s="48" t="e">
        <f t="shared" si="8"/>
        <v>#DIV/0!</v>
      </c>
    </row>
    <row r="155" spans="1:17" ht="12.75">
      <c r="A155" s="44">
        <f>'Data Entry'!A155</f>
        <v>0</v>
      </c>
      <c r="B155" s="24">
        <f>IF(OR('Data Entry'!E155&gt;2.9,'Data Entry'!F155&gt;2.9),1,0)</f>
        <v>0</v>
      </c>
      <c r="C155" s="19">
        <f>IF('Data Entry'!E155&gt;0,'Data Entry'!E155,'Data Entry'!F155)</f>
        <v>0</v>
      </c>
      <c r="D155" s="19">
        <f>'Data Entry'!D155</f>
        <v>0</v>
      </c>
      <c r="E155" s="25" t="e">
        <f>'Intermediate Calculations'!G155</f>
        <v>#DIV/0!</v>
      </c>
      <c r="F155" s="25" t="e">
        <f>'Intermediate Calculations'!H155</f>
        <v>#DIV/0!</v>
      </c>
      <c r="G155" s="20">
        <f>IF('Data Entry'!I155&gt;0,'Data Entry'!I155,'Data Entry'!H155+9)</f>
        <v>9</v>
      </c>
      <c r="H155" s="20">
        <f>IF(AND('Data Entry'!M155="y",'Data Entry'!N155&gt;0.29),1,0)</f>
        <v>0</v>
      </c>
      <c r="I155" s="20">
        <f>IF('Data Entry'!G155="Y",1,0)</f>
        <v>0</v>
      </c>
      <c r="J155" s="20">
        <f>'Intermediate Calculations'!J155+'Intermediate Calculations'!L155+'Intermediate Calculations'!M155</f>
        <v>0</v>
      </c>
      <c r="K155" s="26" t="e">
        <f>3.67-(0.966*B155)-(0.125*(C155-1))-(0.152*(D155-1))+(0.002*E155)+(0.0004*F155)+(0.035*G155)+(0.506*H155)-(0.264*I155)+J155+(0.4*'Intermediate Calculations'!O155)</f>
        <v>#DIV/0!</v>
      </c>
      <c r="L155" s="20" t="e">
        <f t="shared" si="6"/>
        <v>#DIV/0!</v>
      </c>
      <c r="M155" s="18" t="e">
        <f t="shared" si="7"/>
        <v>#DIV/0!</v>
      </c>
      <c r="N155" s="19">
        <f>1.7435+(0.4669*I155)-(0.2981*'Intermediate Calculations'!O155)-(0.8043*'Intermediate Calculations'!N155)+(0.2954*('BCI &amp; PEM Results'!C155-0.25))</f>
        <v>1.66965</v>
      </c>
      <c r="O155" s="46">
        <f>'Intermediate Calculations'!S155/(1+'Intermediate Calculations'!S155)</f>
        <v>0.9968377409247899</v>
      </c>
      <c r="P155" s="19">
        <f>((1.664+(0.4632*(N155+0.25*H155))+(0.9046*I155)-(2.5759*'Intermediate Calculations'!N155)+(0.4397*('BCI &amp; PEM Results'!C155-0.25))+(0.4304*('BCI &amp; PEM Results'!D155+C155-0.2))-(0.4198*'Intermediate Calculations'!Q155)+(0.02954*100*'Data Entry'!K155*'Intermediate Calculations'!E155))-(-5.7345+(0.5005*I155)-(0.9457*'Intermediate Calculations'!N155)+(0.3102*('BCI &amp; PEM Results'!C155-0.25))+(0.8054*('BCI &amp; PEM Results'!D155+'BCI &amp; PEM Results'!C155-0.2))-(0.9642*'Intermediate Calculations'!Q155)+(0.01469*'Intermediate Calculations'!E155*'Data Entry'!K155*100)))</f>
        <v>8.21450688</v>
      </c>
      <c r="Q155" s="48" t="e">
        <f t="shared" si="8"/>
        <v>#DIV/0!</v>
      </c>
    </row>
    <row r="156" spans="1:17" ht="12.75">
      <c r="A156" s="44">
        <f>'Data Entry'!A156</f>
        <v>0</v>
      </c>
      <c r="B156" s="24">
        <f>IF(OR('Data Entry'!E156&gt;2.9,'Data Entry'!F156&gt;2.9),1,0)</f>
        <v>0</v>
      </c>
      <c r="C156" s="19">
        <f>IF('Data Entry'!E156&gt;0,'Data Entry'!E156,'Data Entry'!F156)</f>
        <v>0</v>
      </c>
      <c r="D156" s="19">
        <f>'Data Entry'!D156</f>
        <v>0</v>
      </c>
      <c r="E156" s="25" t="e">
        <f>'Intermediate Calculations'!G156</f>
        <v>#DIV/0!</v>
      </c>
      <c r="F156" s="25" t="e">
        <f>'Intermediate Calculations'!H156</f>
        <v>#DIV/0!</v>
      </c>
      <c r="G156" s="20">
        <f>IF('Data Entry'!I156&gt;0,'Data Entry'!I156,'Data Entry'!H156+9)</f>
        <v>9</v>
      </c>
      <c r="H156" s="20">
        <f>IF(AND('Data Entry'!M156="y",'Data Entry'!N156&gt;0.29),1,0)</f>
        <v>0</v>
      </c>
      <c r="I156" s="20">
        <f>IF('Data Entry'!G156="Y",1,0)</f>
        <v>0</v>
      </c>
      <c r="J156" s="20">
        <f>'Intermediate Calculations'!J156+'Intermediate Calculations'!L156+'Intermediate Calculations'!M156</f>
        <v>0</v>
      </c>
      <c r="K156" s="26" t="e">
        <f>3.67-(0.966*B156)-(0.125*(C156-1))-(0.152*(D156-1))+(0.002*E156)+(0.0004*F156)+(0.035*G156)+(0.506*H156)-(0.264*I156)+J156+(0.4*'Intermediate Calculations'!O156)</f>
        <v>#DIV/0!</v>
      </c>
      <c r="L156" s="20" t="e">
        <f t="shared" si="6"/>
        <v>#DIV/0!</v>
      </c>
      <c r="M156" s="18" t="e">
        <f t="shared" si="7"/>
        <v>#DIV/0!</v>
      </c>
      <c r="N156" s="19">
        <f>1.7435+(0.4669*I156)-(0.2981*'Intermediate Calculations'!O156)-(0.8043*'Intermediate Calculations'!N156)+(0.2954*('BCI &amp; PEM Results'!C156-0.25))</f>
        <v>1.66965</v>
      </c>
      <c r="O156" s="46">
        <f>'Intermediate Calculations'!S156/(1+'Intermediate Calculations'!S156)</f>
        <v>0.9968377409247899</v>
      </c>
      <c r="P156" s="19">
        <f>((1.664+(0.4632*(N156+0.25*H156))+(0.9046*I156)-(2.5759*'Intermediate Calculations'!N156)+(0.4397*('BCI &amp; PEM Results'!C156-0.25))+(0.4304*('BCI &amp; PEM Results'!D156+C156-0.2))-(0.4198*'Intermediate Calculations'!Q156)+(0.02954*100*'Data Entry'!K156*'Intermediate Calculations'!E156))-(-5.7345+(0.5005*I156)-(0.9457*'Intermediate Calculations'!N156)+(0.3102*('BCI &amp; PEM Results'!C156-0.25))+(0.8054*('BCI &amp; PEM Results'!D156+'BCI &amp; PEM Results'!C156-0.2))-(0.9642*'Intermediate Calculations'!Q156)+(0.01469*'Intermediate Calculations'!E156*'Data Entry'!K156*100)))</f>
        <v>8.21450688</v>
      </c>
      <c r="Q156" s="48" t="e">
        <f t="shared" si="8"/>
        <v>#DIV/0!</v>
      </c>
    </row>
    <row r="157" spans="1:17" ht="12.75">
      <c r="A157" s="44">
        <f>'Data Entry'!A157</f>
        <v>0</v>
      </c>
      <c r="B157" s="24">
        <f>IF(OR('Data Entry'!E157&gt;2.9,'Data Entry'!F157&gt;2.9),1,0)</f>
        <v>0</v>
      </c>
      <c r="C157" s="19">
        <f>IF('Data Entry'!E157&gt;0,'Data Entry'!E157,'Data Entry'!F157)</f>
        <v>0</v>
      </c>
      <c r="D157" s="19">
        <f>'Data Entry'!D157</f>
        <v>0</v>
      </c>
      <c r="E157" s="25" t="e">
        <f>'Intermediate Calculations'!G157</f>
        <v>#DIV/0!</v>
      </c>
      <c r="F157" s="25" t="e">
        <f>'Intermediate Calculations'!H157</f>
        <v>#DIV/0!</v>
      </c>
      <c r="G157" s="20">
        <f>IF('Data Entry'!I157&gt;0,'Data Entry'!I157,'Data Entry'!H157+9)</f>
        <v>9</v>
      </c>
      <c r="H157" s="20">
        <f>IF(AND('Data Entry'!M157="y",'Data Entry'!N157&gt;0.29),1,0)</f>
        <v>0</v>
      </c>
      <c r="I157" s="20">
        <f>IF('Data Entry'!G157="Y",1,0)</f>
        <v>0</v>
      </c>
      <c r="J157" s="20">
        <f>'Intermediate Calculations'!J157+'Intermediate Calculations'!L157+'Intermediate Calculations'!M157</f>
        <v>0</v>
      </c>
      <c r="K157" s="26" t="e">
        <f>3.67-(0.966*B157)-(0.125*(C157-1))-(0.152*(D157-1))+(0.002*E157)+(0.0004*F157)+(0.035*G157)+(0.506*H157)-(0.264*I157)+J157+(0.4*'Intermediate Calculations'!O157)</f>
        <v>#DIV/0!</v>
      </c>
      <c r="L157" s="20" t="e">
        <f t="shared" si="6"/>
        <v>#DIV/0!</v>
      </c>
      <c r="M157" s="18" t="e">
        <f t="shared" si="7"/>
        <v>#DIV/0!</v>
      </c>
      <c r="N157" s="19">
        <f>1.7435+(0.4669*I157)-(0.2981*'Intermediate Calculations'!O157)-(0.8043*'Intermediate Calculations'!N157)+(0.2954*('BCI &amp; PEM Results'!C157-0.25))</f>
        <v>1.66965</v>
      </c>
      <c r="O157" s="46">
        <f>'Intermediate Calculations'!S157/(1+'Intermediate Calculations'!S157)</f>
        <v>0.9968377409247899</v>
      </c>
      <c r="P157" s="19">
        <f>((1.664+(0.4632*(N157+0.25*H157))+(0.9046*I157)-(2.5759*'Intermediate Calculations'!N157)+(0.4397*('BCI &amp; PEM Results'!C157-0.25))+(0.4304*('BCI &amp; PEM Results'!D157+C157-0.2))-(0.4198*'Intermediate Calculations'!Q157)+(0.02954*100*'Data Entry'!K157*'Intermediate Calculations'!E157))-(-5.7345+(0.5005*I157)-(0.9457*'Intermediate Calculations'!N157)+(0.3102*('BCI &amp; PEM Results'!C157-0.25))+(0.8054*('BCI &amp; PEM Results'!D157+'BCI &amp; PEM Results'!C157-0.2))-(0.9642*'Intermediate Calculations'!Q157)+(0.01469*'Intermediate Calculations'!E157*'Data Entry'!K157*100)))</f>
        <v>8.21450688</v>
      </c>
      <c r="Q157" s="48" t="e">
        <f t="shared" si="8"/>
        <v>#DIV/0!</v>
      </c>
    </row>
    <row r="158" spans="1:17" ht="12.75">
      <c r="A158" s="44">
        <f>'Data Entry'!A158</f>
        <v>0</v>
      </c>
      <c r="B158" s="24">
        <f>IF(OR('Data Entry'!E158&gt;2.9,'Data Entry'!F158&gt;2.9),1,0)</f>
        <v>0</v>
      </c>
      <c r="C158" s="19">
        <f>IF('Data Entry'!E158&gt;0,'Data Entry'!E158,'Data Entry'!F158)</f>
        <v>0</v>
      </c>
      <c r="D158" s="19">
        <f>'Data Entry'!D158</f>
        <v>0</v>
      </c>
      <c r="E158" s="25" t="e">
        <f>'Intermediate Calculations'!G158</f>
        <v>#DIV/0!</v>
      </c>
      <c r="F158" s="25" t="e">
        <f>'Intermediate Calculations'!H158</f>
        <v>#DIV/0!</v>
      </c>
      <c r="G158" s="20">
        <f>IF('Data Entry'!I158&gt;0,'Data Entry'!I158,'Data Entry'!H158+9)</f>
        <v>9</v>
      </c>
      <c r="H158" s="20">
        <f>IF(AND('Data Entry'!M158="y",'Data Entry'!N158&gt;0.29),1,0)</f>
        <v>0</v>
      </c>
      <c r="I158" s="20">
        <f>IF('Data Entry'!G158="Y",1,0)</f>
        <v>0</v>
      </c>
      <c r="J158" s="20">
        <f>'Intermediate Calculations'!J158+'Intermediate Calculations'!L158+'Intermediate Calculations'!M158</f>
        <v>0</v>
      </c>
      <c r="K158" s="26" t="e">
        <f>3.67-(0.966*B158)-(0.125*(C158-1))-(0.152*(D158-1))+(0.002*E158)+(0.0004*F158)+(0.035*G158)+(0.506*H158)-(0.264*I158)+J158+(0.4*'Intermediate Calculations'!O158)</f>
        <v>#DIV/0!</v>
      </c>
      <c r="L158" s="20" t="e">
        <f t="shared" si="6"/>
        <v>#DIV/0!</v>
      </c>
      <c r="M158" s="18" t="e">
        <f t="shared" si="7"/>
        <v>#DIV/0!</v>
      </c>
      <c r="N158" s="19">
        <f>1.7435+(0.4669*I158)-(0.2981*'Intermediate Calculations'!O158)-(0.8043*'Intermediate Calculations'!N158)+(0.2954*('BCI &amp; PEM Results'!C158-0.25))</f>
        <v>1.66965</v>
      </c>
      <c r="O158" s="46">
        <f>'Intermediate Calculations'!S158/(1+'Intermediate Calculations'!S158)</f>
        <v>0.9968377409247899</v>
      </c>
      <c r="P158" s="19">
        <f>((1.664+(0.4632*(N158+0.25*H158))+(0.9046*I158)-(2.5759*'Intermediate Calculations'!N158)+(0.4397*('BCI &amp; PEM Results'!C158-0.25))+(0.4304*('BCI &amp; PEM Results'!D158+C158-0.2))-(0.4198*'Intermediate Calculations'!Q158)+(0.02954*100*'Data Entry'!K158*'Intermediate Calculations'!E158))-(-5.7345+(0.5005*I158)-(0.9457*'Intermediate Calculations'!N158)+(0.3102*('BCI &amp; PEM Results'!C158-0.25))+(0.8054*('BCI &amp; PEM Results'!D158+'BCI &amp; PEM Results'!C158-0.2))-(0.9642*'Intermediate Calculations'!Q158)+(0.01469*'Intermediate Calculations'!E158*'Data Entry'!K158*100)))</f>
        <v>8.21450688</v>
      </c>
      <c r="Q158" s="48" t="e">
        <f t="shared" si="8"/>
        <v>#DIV/0!</v>
      </c>
    </row>
    <row r="159" spans="1:17" ht="12.75">
      <c r="A159" s="44">
        <f>'Data Entry'!A159</f>
        <v>0</v>
      </c>
      <c r="B159" s="24">
        <f>IF(OR('Data Entry'!E159&gt;2.9,'Data Entry'!F159&gt;2.9),1,0)</f>
        <v>0</v>
      </c>
      <c r="C159" s="19">
        <f>IF('Data Entry'!E159&gt;0,'Data Entry'!E159,'Data Entry'!F159)</f>
        <v>0</v>
      </c>
      <c r="D159" s="19">
        <f>'Data Entry'!D159</f>
        <v>0</v>
      </c>
      <c r="E159" s="25" t="e">
        <f>'Intermediate Calculations'!G159</f>
        <v>#DIV/0!</v>
      </c>
      <c r="F159" s="25" t="e">
        <f>'Intermediate Calculations'!H159</f>
        <v>#DIV/0!</v>
      </c>
      <c r="G159" s="20">
        <f>IF('Data Entry'!I159&gt;0,'Data Entry'!I159,'Data Entry'!H159+9)</f>
        <v>9</v>
      </c>
      <c r="H159" s="20">
        <f>IF(AND('Data Entry'!M159="y",'Data Entry'!N159&gt;0.29),1,0)</f>
        <v>0</v>
      </c>
      <c r="I159" s="20">
        <f>IF('Data Entry'!G159="Y",1,0)</f>
        <v>0</v>
      </c>
      <c r="J159" s="20">
        <f>'Intermediate Calculations'!J159+'Intermediate Calculations'!L159+'Intermediate Calculations'!M159</f>
        <v>0</v>
      </c>
      <c r="K159" s="26" t="e">
        <f>3.67-(0.966*B159)-(0.125*(C159-1))-(0.152*(D159-1))+(0.002*E159)+(0.0004*F159)+(0.035*G159)+(0.506*H159)-(0.264*I159)+J159+(0.4*'Intermediate Calculations'!O159)</f>
        <v>#DIV/0!</v>
      </c>
      <c r="L159" s="20" t="e">
        <f t="shared" si="6"/>
        <v>#DIV/0!</v>
      </c>
      <c r="M159" s="18" t="e">
        <f t="shared" si="7"/>
        <v>#DIV/0!</v>
      </c>
      <c r="N159" s="19">
        <f>1.7435+(0.4669*I159)-(0.2981*'Intermediate Calculations'!O159)-(0.8043*'Intermediate Calculations'!N159)+(0.2954*('BCI &amp; PEM Results'!C159-0.25))</f>
        <v>1.66965</v>
      </c>
      <c r="O159" s="46">
        <f>'Intermediate Calculations'!S159/(1+'Intermediate Calculations'!S159)</f>
        <v>0.9968377409247899</v>
      </c>
      <c r="P159" s="19">
        <f>((1.664+(0.4632*(N159+0.25*H159))+(0.9046*I159)-(2.5759*'Intermediate Calculations'!N159)+(0.4397*('BCI &amp; PEM Results'!C159-0.25))+(0.4304*('BCI &amp; PEM Results'!D159+C159-0.2))-(0.4198*'Intermediate Calculations'!Q159)+(0.02954*100*'Data Entry'!K159*'Intermediate Calculations'!E159))-(-5.7345+(0.5005*I159)-(0.9457*'Intermediate Calculations'!N159)+(0.3102*('BCI &amp; PEM Results'!C159-0.25))+(0.8054*('BCI &amp; PEM Results'!D159+'BCI &amp; PEM Results'!C159-0.2))-(0.9642*'Intermediate Calculations'!Q159)+(0.01469*'Intermediate Calculations'!E159*'Data Entry'!K159*100)))</f>
        <v>8.21450688</v>
      </c>
      <c r="Q159" s="48" t="e">
        <f t="shared" si="8"/>
        <v>#DIV/0!</v>
      </c>
    </row>
    <row r="160" spans="1:17" ht="12.75">
      <c r="A160" s="44">
        <f>'Data Entry'!A160</f>
        <v>0</v>
      </c>
      <c r="B160" s="24">
        <f>IF(OR('Data Entry'!E160&gt;2.9,'Data Entry'!F160&gt;2.9),1,0)</f>
        <v>0</v>
      </c>
      <c r="C160" s="19">
        <f>IF('Data Entry'!E160&gt;0,'Data Entry'!E160,'Data Entry'!F160)</f>
        <v>0</v>
      </c>
      <c r="D160" s="19">
        <f>'Data Entry'!D160</f>
        <v>0</v>
      </c>
      <c r="E160" s="25" t="e">
        <f>'Intermediate Calculations'!G160</f>
        <v>#DIV/0!</v>
      </c>
      <c r="F160" s="25" t="e">
        <f>'Intermediate Calculations'!H160</f>
        <v>#DIV/0!</v>
      </c>
      <c r="G160" s="20">
        <f>IF('Data Entry'!I160&gt;0,'Data Entry'!I160,'Data Entry'!H160+9)</f>
        <v>9</v>
      </c>
      <c r="H160" s="20">
        <f>IF(AND('Data Entry'!M160="y",'Data Entry'!N160&gt;0.29),1,0)</f>
        <v>0</v>
      </c>
      <c r="I160" s="20">
        <f>IF('Data Entry'!G160="Y",1,0)</f>
        <v>0</v>
      </c>
      <c r="J160" s="20">
        <f>'Intermediate Calculations'!J160+'Intermediate Calculations'!L160+'Intermediate Calculations'!M160</f>
        <v>0</v>
      </c>
      <c r="K160" s="26" t="e">
        <f>3.67-(0.966*B160)-(0.125*(C160-1))-(0.152*(D160-1))+(0.002*E160)+(0.0004*F160)+(0.035*G160)+(0.506*H160)-(0.264*I160)+J160+(0.4*'Intermediate Calculations'!O160)</f>
        <v>#DIV/0!</v>
      </c>
      <c r="L160" s="20" t="e">
        <f t="shared" si="6"/>
        <v>#DIV/0!</v>
      </c>
      <c r="M160" s="18" t="e">
        <f t="shared" si="7"/>
        <v>#DIV/0!</v>
      </c>
      <c r="N160" s="19">
        <f>1.7435+(0.4669*I160)-(0.2981*'Intermediate Calculations'!O160)-(0.8043*'Intermediate Calculations'!N160)+(0.2954*('BCI &amp; PEM Results'!C160-0.25))</f>
        <v>1.66965</v>
      </c>
      <c r="O160" s="46">
        <f>'Intermediate Calculations'!S160/(1+'Intermediate Calculations'!S160)</f>
        <v>0.9968377409247899</v>
      </c>
      <c r="P160" s="19">
        <f>((1.664+(0.4632*(N160+0.25*H160))+(0.9046*I160)-(2.5759*'Intermediate Calculations'!N160)+(0.4397*('BCI &amp; PEM Results'!C160-0.25))+(0.4304*('BCI &amp; PEM Results'!D160+C160-0.2))-(0.4198*'Intermediate Calculations'!Q160)+(0.02954*100*'Data Entry'!K160*'Intermediate Calculations'!E160))-(-5.7345+(0.5005*I160)-(0.9457*'Intermediate Calculations'!N160)+(0.3102*('BCI &amp; PEM Results'!C160-0.25))+(0.8054*('BCI &amp; PEM Results'!D160+'BCI &amp; PEM Results'!C160-0.2))-(0.9642*'Intermediate Calculations'!Q160)+(0.01469*'Intermediate Calculations'!E160*'Data Entry'!K160*100)))</f>
        <v>8.21450688</v>
      </c>
      <c r="Q160" s="48" t="e">
        <f t="shared" si="8"/>
        <v>#DIV/0!</v>
      </c>
    </row>
    <row r="161" spans="1:17" ht="12.75">
      <c r="A161" s="44">
        <f>'Data Entry'!A161</f>
        <v>0</v>
      </c>
      <c r="B161" s="24">
        <f>IF(OR('Data Entry'!E161&gt;2.9,'Data Entry'!F161&gt;2.9),1,0)</f>
        <v>0</v>
      </c>
      <c r="C161" s="19">
        <f>IF('Data Entry'!E161&gt;0,'Data Entry'!E161,'Data Entry'!F161)</f>
        <v>0</v>
      </c>
      <c r="D161" s="19">
        <f>'Data Entry'!D161</f>
        <v>0</v>
      </c>
      <c r="E161" s="25" t="e">
        <f>'Intermediate Calculations'!G161</f>
        <v>#DIV/0!</v>
      </c>
      <c r="F161" s="25" t="e">
        <f>'Intermediate Calculations'!H161</f>
        <v>#DIV/0!</v>
      </c>
      <c r="G161" s="20">
        <f>IF('Data Entry'!I161&gt;0,'Data Entry'!I161,'Data Entry'!H161+9)</f>
        <v>9</v>
      </c>
      <c r="H161" s="20">
        <f>IF(AND('Data Entry'!M161="y",'Data Entry'!N161&gt;0.29),1,0)</f>
        <v>0</v>
      </c>
      <c r="I161" s="20">
        <f>IF('Data Entry'!G161="Y",1,0)</f>
        <v>0</v>
      </c>
      <c r="J161" s="20">
        <f>'Intermediate Calculations'!J161+'Intermediate Calculations'!L161+'Intermediate Calculations'!M161</f>
        <v>0</v>
      </c>
      <c r="K161" s="26" t="e">
        <f>3.67-(0.966*B161)-(0.125*(C161-1))-(0.152*(D161-1))+(0.002*E161)+(0.0004*F161)+(0.035*G161)+(0.506*H161)-(0.264*I161)+J161+(0.4*'Intermediate Calculations'!O161)</f>
        <v>#DIV/0!</v>
      </c>
      <c r="L161" s="20" t="e">
        <f t="shared" si="6"/>
        <v>#DIV/0!</v>
      </c>
      <c r="M161" s="18" t="e">
        <f t="shared" si="7"/>
        <v>#DIV/0!</v>
      </c>
      <c r="N161" s="19">
        <f>1.7435+(0.4669*I161)-(0.2981*'Intermediate Calculations'!O161)-(0.8043*'Intermediate Calculations'!N161)+(0.2954*('BCI &amp; PEM Results'!C161-0.25))</f>
        <v>1.66965</v>
      </c>
      <c r="O161" s="46">
        <f>'Intermediate Calculations'!S161/(1+'Intermediate Calculations'!S161)</f>
        <v>0.9968377409247899</v>
      </c>
      <c r="P161" s="19">
        <f>((1.664+(0.4632*(N161+0.25*H161))+(0.9046*I161)-(2.5759*'Intermediate Calculations'!N161)+(0.4397*('BCI &amp; PEM Results'!C161-0.25))+(0.4304*('BCI &amp; PEM Results'!D161+C161-0.2))-(0.4198*'Intermediate Calculations'!Q161)+(0.02954*100*'Data Entry'!K161*'Intermediate Calculations'!E161))-(-5.7345+(0.5005*I161)-(0.9457*'Intermediate Calculations'!N161)+(0.3102*('BCI &amp; PEM Results'!C161-0.25))+(0.8054*('BCI &amp; PEM Results'!D161+'BCI &amp; PEM Results'!C161-0.2))-(0.9642*'Intermediate Calculations'!Q161)+(0.01469*'Intermediate Calculations'!E161*'Data Entry'!K161*100)))</f>
        <v>8.21450688</v>
      </c>
      <c r="Q161" s="48" t="e">
        <f t="shared" si="8"/>
        <v>#DIV/0!</v>
      </c>
    </row>
    <row r="162" spans="1:17" ht="12.75">
      <c r="A162" s="44">
        <f>'Data Entry'!A162</f>
        <v>0</v>
      </c>
      <c r="B162" s="24">
        <f>IF(OR('Data Entry'!E162&gt;2.9,'Data Entry'!F162&gt;2.9),1,0)</f>
        <v>0</v>
      </c>
      <c r="C162" s="19">
        <f>IF('Data Entry'!E162&gt;0,'Data Entry'!E162,'Data Entry'!F162)</f>
        <v>0</v>
      </c>
      <c r="D162" s="19">
        <f>'Data Entry'!D162</f>
        <v>0</v>
      </c>
      <c r="E162" s="25" t="e">
        <f>'Intermediate Calculations'!G162</f>
        <v>#DIV/0!</v>
      </c>
      <c r="F162" s="25" t="e">
        <f>'Intermediate Calculations'!H162</f>
        <v>#DIV/0!</v>
      </c>
      <c r="G162" s="20">
        <f>IF('Data Entry'!I162&gt;0,'Data Entry'!I162,'Data Entry'!H162+9)</f>
        <v>9</v>
      </c>
      <c r="H162" s="20">
        <f>IF(AND('Data Entry'!M162="y",'Data Entry'!N162&gt;0.29),1,0)</f>
        <v>0</v>
      </c>
      <c r="I162" s="20">
        <f>IF('Data Entry'!G162="Y",1,0)</f>
        <v>0</v>
      </c>
      <c r="J162" s="20">
        <f>'Intermediate Calculations'!J162+'Intermediate Calculations'!L162+'Intermediate Calculations'!M162</f>
        <v>0</v>
      </c>
      <c r="K162" s="26" t="e">
        <f>3.67-(0.966*B162)-(0.125*(C162-1))-(0.152*(D162-1))+(0.002*E162)+(0.0004*F162)+(0.035*G162)+(0.506*H162)-(0.264*I162)+J162+(0.4*'Intermediate Calculations'!O162)</f>
        <v>#DIV/0!</v>
      </c>
      <c r="L162" s="20" t="e">
        <f t="shared" si="6"/>
        <v>#DIV/0!</v>
      </c>
      <c r="M162" s="18" t="e">
        <f t="shared" si="7"/>
        <v>#DIV/0!</v>
      </c>
      <c r="N162" s="19">
        <f>1.7435+(0.4669*I162)-(0.2981*'Intermediate Calculations'!O162)-(0.8043*'Intermediate Calculations'!N162)+(0.2954*('BCI &amp; PEM Results'!C162-0.25))</f>
        <v>1.66965</v>
      </c>
      <c r="O162" s="46">
        <f>'Intermediate Calculations'!S162/(1+'Intermediate Calculations'!S162)</f>
        <v>0.9968377409247899</v>
      </c>
      <c r="P162" s="19">
        <f>((1.664+(0.4632*(N162+0.25*H162))+(0.9046*I162)-(2.5759*'Intermediate Calculations'!N162)+(0.4397*('BCI &amp; PEM Results'!C162-0.25))+(0.4304*('BCI &amp; PEM Results'!D162+C162-0.2))-(0.4198*'Intermediate Calculations'!Q162)+(0.02954*100*'Data Entry'!K162*'Intermediate Calculations'!E162))-(-5.7345+(0.5005*I162)-(0.9457*'Intermediate Calculations'!N162)+(0.3102*('BCI &amp; PEM Results'!C162-0.25))+(0.8054*('BCI &amp; PEM Results'!D162+'BCI &amp; PEM Results'!C162-0.2))-(0.9642*'Intermediate Calculations'!Q162)+(0.01469*'Intermediate Calculations'!E162*'Data Entry'!K162*100)))</f>
        <v>8.21450688</v>
      </c>
      <c r="Q162" s="48" t="e">
        <f t="shared" si="8"/>
        <v>#DIV/0!</v>
      </c>
    </row>
    <row r="163" spans="1:17" ht="12.75">
      <c r="A163" s="44">
        <f>'Data Entry'!A163</f>
        <v>0</v>
      </c>
      <c r="B163" s="24">
        <f>IF(OR('Data Entry'!E163&gt;2.9,'Data Entry'!F163&gt;2.9),1,0)</f>
        <v>0</v>
      </c>
      <c r="C163" s="19">
        <f>IF('Data Entry'!E163&gt;0,'Data Entry'!E163,'Data Entry'!F163)</f>
        <v>0</v>
      </c>
      <c r="D163" s="19">
        <f>'Data Entry'!D163</f>
        <v>0</v>
      </c>
      <c r="E163" s="25" t="e">
        <f>'Intermediate Calculations'!G163</f>
        <v>#DIV/0!</v>
      </c>
      <c r="F163" s="25" t="e">
        <f>'Intermediate Calculations'!H163</f>
        <v>#DIV/0!</v>
      </c>
      <c r="G163" s="20">
        <f>IF('Data Entry'!I163&gt;0,'Data Entry'!I163,'Data Entry'!H163+9)</f>
        <v>9</v>
      </c>
      <c r="H163" s="20">
        <f>IF(AND('Data Entry'!M163="y",'Data Entry'!N163&gt;0.29),1,0)</f>
        <v>0</v>
      </c>
      <c r="I163" s="20">
        <f>IF('Data Entry'!G163="Y",1,0)</f>
        <v>0</v>
      </c>
      <c r="J163" s="20">
        <f>'Intermediate Calculations'!J163+'Intermediate Calculations'!L163+'Intermediate Calculations'!M163</f>
        <v>0</v>
      </c>
      <c r="K163" s="26" t="e">
        <f>3.67-(0.966*B163)-(0.125*(C163-1))-(0.152*(D163-1))+(0.002*E163)+(0.0004*F163)+(0.035*G163)+(0.506*H163)-(0.264*I163)+J163+(0.4*'Intermediate Calculations'!O163)</f>
        <v>#DIV/0!</v>
      </c>
      <c r="L163" s="20" t="e">
        <f t="shared" si="6"/>
        <v>#DIV/0!</v>
      </c>
      <c r="M163" s="18" t="e">
        <f t="shared" si="7"/>
        <v>#DIV/0!</v>
      </c>
      <c r="N163" s="19">
        <f>1.7435+(0.4669*I163)-(0.2981*'Intermediate Calculations'!O163)-(0.8043*'Intermediate Calculations'!N163)+(0.2954*('BCI &amp; PEM Results'!C163-0.25))</f>
        <v>1.66965</v>
      </c>
      <c r="O163" s="46">
        <f>'Intermediate Calculations'!S163/(1+'Intermediate Calculations'!S163)</f>
        <v>0.9968377409247899</v>
      </c>
      <c r="P163" s="19">
        <f>((1.664+(0.4632*(N163+0.25*H163))+(0.9046*I163)-(2.5759*'Intermediate Calculations'!N163)+(0.4397*('BCI &amp; PEM Results'!C163-0.25))+(0.4304*('BCI &amp; PEM Results'!D163+C163-0.2))-(0.4198*'Intermediate Calculations'!Q163)+(0.02954*100*'Data Entry'!K163*'Intermediate Calculations'!E163))-(-5.7345+(0.5005*I163)-(0.9457*'Intermediate Calculations'!N163)+(0.3102*('BCI &amp; PEM Results'!C163-0.25))+(0.8054*('BCI &amp; PEM Results'!D163+'BCI &amp; PEM Results'!C163-0.2))-(0.9642*'Intermediate Calculations'!Q163)+(0.01469*'Intermediate Calculations'!E163*'Data Entry'!K163*100)))</f>
        <v>8.21450688</v>
      </c>
      <c r="Q163" s="48" t="e">
        <f t="shared" si="8"/>
        <v>#DIV/0!</v>
      </c>
    </row>
    <row r="164" spans="1:17" ht="12.75">
      <c r="A164" s="44">
        <f>'Data Entry'!A164</f>
        <v>0</v>
      </c>
      <c r="B164" s="24">
        <f>IF(OR('Data Entry'!E164&gt;2.9,'Data Entry'!F164&gt;2.9),1,0)</f>
        <v>0</v>
      </c>
      <c r="C164" s="19">
        <f>IF('Data Entry'!E164&gt;0,'Data Entry'!E164,'Data Entry'!F164)</f>
        <v>0</v>
      </c>
      <c r="D164" s="19">
        <f>'Data Entry'!D164</f>
        <v>0</v>
      </c>
      <c r="E164" s="25" t="e">
        <f>'Intermediate Calculations'!G164</f>
        <v>#DIV/0!</v>
      </c>
      <c r="F164" s="25" t="e">
        <f>'Intermediate Calculations'!H164</f>
        <v>#DIV/0!</v>
      </c>
      <c r="G164" s="20">
        <f>IF('Data Entry'!I164&gt;0,'Data Entry'!I164,'Data Entry'!H164+9)</f>
        <v>9</v>
      </c>
      <c r="H164" s="20">
        <f>IF(AND('Data Entry'!M164="y",'Data Entry'!N164&gt;0.29),1,0)</f>
        <v>0</v>
      </c>
      <c r="I164" s="20">
        <f>IF('Data Entry'!G164="Y",1,0)</f>
        <v>0</v>
      </c>
      <c r="J164" s="20">
        <f>'Intermediate Calculations'!J164+'Intermediate Calculations'!L164+'Intermediate Calculations'!M164</f>
        <v>0</v>
      </c>
      <c r="K164" s="26" t="e">
        <f>3.67-(0.966*B164)-(0.125*(C164-1))-(0.152*(D164-1))+(0.002*E164)+(0.0004*F164)+(0.035*G164)+(0.506*H164)-(0.264*I164)+J164+(0.4*'Intermediate Calculations'!O164)</f>
        <v>#DIV/0!</v>
      </c>
      <c r="L164" s="20" t="e">
        <f t="shared" si="6"/>
        <v>#DIV/0!</v>
      </c>
      <c r="M164" s="18" t="e">
        <f t="shared" si="7"/>
        <v>#DIV/0!</v>
      </c>
      <c r="N164" s="19">
        <f>1.7435+(0.4669*I164)-(0.2981*'Intermediate Calculations'!O164)-(0.8043*'Intermediate Calculations'!N164)+(0.2954*('BCI &amp; PEM Results'!C164-0.25))</f>
        <v>1.66965</v>
      </c>
      <c r="O164" s="46">
        <f>'Intermediate Calculations'!S164/(1+'Intermediate Calculations'!S164)</f>
        <v>0.9968377409247899</v>
      </c>
      <c r="P164" s="19">
        <f>((1.664+(0.4632*(N164+0.25*H164))+(0.9046*I164)-(2.5759*'Intermediate Calculations'!N164)+(0.4397*('BCI &amp; PEM Results'!C164-0.25))+(0.4304*('BCI &amp; PEM Results'!D164+C164-0.2))-(0.4198*'Intermediate Calculations'!Q164)+(0.02954*100*'Data Entry'!K164*'Intermediate Calculations'!E164))-(-5.7345+(0.5005*I164)-(0.9457*'Intermediate Calculations'!N164)+(0.3102*('BCI &amp; PEM Results'!C164-0.25))+(0.8054*('BCI &amp; PEM Results'!D164+'BCI &amp; PEM Results'!C164-0.2))-(0.9642*'Intermediate Calculations'!Q164)+(0.01469*'Intermediate Calculations'!E164*'Data Entry'!K164*100)))</f>
        <v>8.21450688</v>
      </c>
      <c r="Q164" s="48" t="e">
        <f t="shared" si="8"/>
        <v>#DIV/0!</v>
      </c>
    </row>
    <row r="165" spans="1:17" ht="12.75">
      <c r="A165" s="44">
        <f>'Data Entry'!A165</f>
        <v>0</v>
      </c>
      <c r="B165" s="24">
        <f>IF(OR('Data Entry'!E165&gt;2.9,'Data Entry'!F165&gt;2.9),1,0)</f>
        <v>0</v>
      </c>
      <c r="C165" s="19">
        <f>IF('Data Entry'!E165&gt;0,'Data Entry'!E165,'Data Entry'!F165)</f>
        <v>0</v>
      </c>
      <c r="D165" s="19">
        <f>'Data Entry'!D165</f>
        <v>0</v>
      </c>
      <c r="E165" s="25" t="e">
        <f>'Intermediate Calculations'!G165</f>
        <v>#DIV/0!</v>
      </c>
      <c r="F165" s="25" t="e">
        <f>'Intermediate Calculations'!H165</f>
        <v>#DIV/0!</v>
      </c>
      <c r="G165" s="20">
        <f>IF('Data Entry'!I165&gt;0,'Data Entry'!I165,'Data Entry'!H165+9)</f>
        <v>9</v>
      </c>
      <c r="H165" s="20">
        <f>IF(AND('Data Entry'!M165="y",'Data Entry'!N165&gt;0.29),1,0)</f>
        <v>0</v>
      </c>
      <c r="I165" s="20">
        <f>IF('Data Entry'!G165="Y",1,0)</f>
        <v>0</v>
      </c>
      <c r="J165" s="20">
        <f>'Intermediate Calculations'!J165+'Intermediate Calculations'!L165+'Intermediate Calculations'!M165</f>
        <v>0</v>
      </c>
      <c r="K165" s="26" t="e">
        <f>3.67-(0.966*B165)-(0.125*(C165-1))-(0.152*(D165-1))+(0.002*E165)+(0.0004*F165)+(0.035*G165)+(0.506*H165)-(0.264*I165)+J165+(0.4*'Intermediate Calculations'!O165)</f>
        <v>#DIV/0!</v>
      </c>
      <c r="L165" s="20" t="e">
        <f t="shared" si="6"/>
        <v>#DIV/0!</v>
      </c>
      <c r="M165" s="18" t="e">
        <f t="shared" si="7"/>
        <v>#DIV/0!</v>
      </c>
      <c r="N165" s="19">
        <f>1.7435+(0.4669*I165)-(0.2981*'Intermediate Calculations'!O165)-(0.8043*'Intermediate Calculations'!N165)+(0.2954*('BCI &amp; PEM Results'!C165-0.25))</f>
        <v>1.66965</v>
      </c>
      <c r="O165" s="46">
        <f>'Intermediate Calculations'!S165/(1+'Intermediate Calculations'!S165)</f>
        <v>0.9968377409247899</v>
      </c>
      <c r="P165" s="19">
        <f>((1.664+(0.4632*(N165+0.25*H165))+(0.9046*I165)-(2.5759*'Intermediate Calculations'!N165)+(0.4397*('BCI &amp; PEM Results'!C165-0.25))+(0.4304*('BCI &amp; PEM Results'!D165+C165-0.2))-(0.4198*'Intermediate Calculations'!Q165)+(0.02954*100*'Data Entry'!K165*'Intermediate Calculations'!E165))-(-5.7345+(0.5005*I165)-(0.9457*'Intermediate Calculations'!N165)+(0.3102*('BCI &amp; PEM Results'!C165-0.25))+(0.8054*('BCI &amp; PEM Results'!D165+'BCI &amp; PEM Results'!C165-0.2))-(0.9642*'Intermediate Calculations'!Q165)+(0.01469*'Intermediate Calculations'!E165*'Data Entry'!K165*100)))</f>
        <v>8.21450688</v>
      </c>
      <c r="Q165" s="48" t="e">
        <f t="shared" si="8"/>
        <v>#DIV/0!</v>
      </c>
    </row>
    <row r="166" spans="1:17" ht="12.75">
      <c r="A166" s="44">
        <f>'Data Entry'!A166</f>
        <v>0</v>
      </c>
      <c r="B166" s="24">
        <f>IF(OR('Data Entry'!E166&gt;2.9,'Data Entry'!F166&gt;2.9),1,0)</f>
        <v>0</v>
      </c>
      <c r="C166" s="19">
        <f>IF('Data Entry'!E166&gt;0,'Data Entry'!E166,'Data Entry'!F166)</f>
        <v>0</v>
      </c>
      <c r="D166" s="19">
        <f>'Data Entry'!D166</f>
        <v>0</v>
      </c>
      <c r="E166" s="25" t="e">
        <f>'Intermediate Calculations'!G166</f>
        <v>#DIV/0!</v>
      </c>
      <c r="F166" s="25" t="e">
        <f>'Intermediate Calculations'!H166</f>
        <v>#DIV/0!</v>
      </c>
      <c r="G166" s="20">
        <f>IF('Data Entry'!I166&gt;0,'Data Entry'!I166,'Data Entry'!H166+9)</f>
        <v>9</v>
      </c>
      <c r="H166" s="20">
        <f>IF(AND('Data Entry'!M166="y",'Data Entry'!N166&gt;0.29),1,0)</f>
        <v>0</v>
      </c>
      <c r="I166" s="20">
        <f>IF('Data Entry'!G166="Y",1,0)</f>
        <v>0</v>
      </c>
      <c r="J166" s="20">
        <f>'Intermediate Calculations'!J166+'Intermediate Calculations'!L166+'Intermediate Calculations'!M166</f>
        <v>0</v>
      </c>
      <c r="K166" s="26" t="e">
        <f>3.67-(0.966*B166)-(0.125*(C166-1))-(0.152*(D166-1))+(0.002*E166)+(0.0004*F166)+(0.035*G166)+(0.506*H166)-(0.264*I166)+J166+(0.4*'Intermediate Calculations'!O166)</f>
        <v>#DIV/0!</v>
      </c>
      <c r="L166" s="20" t="e">
        <f t="shared" si="6"/>
        <v>#DIV/0!</v>
      </c>
      <c r="M166" s="18" t="e">
        <f t="shared" si="7"/>
        <v>#DIV/0!</v>
      </c>
      <c r="N166" s="19">
        <f>1.7435+(0.4669*I166)-(0.2981*'Intermediate Calculations'!O166)-(0.8043*'Intermediate Calculations'!N166)+(0.2954*('BCI &amp; PEM Results'!C166-0.25))</f>
        <v>1.66965</v>
      </c>
      <c r="O166" s="46">
        <f>'Intermediate Calculations'!S166/(1+'Intermediate Calculations'!S166)</f>
        <v>0.9968377409247899</v>
      </c>
      <c r="P166" s="19">
        <f>((1.664+(0.4632*(N166+0.25*H166))+(0.9046*I166)-(2.5759*'Intermediate Calculations'!N166)+(0.4397*('BCI &amp; PEM Results'!C166-0.25))+(0.4304*('BCI &amp; PEM Results'!D166+C166-0.2))-(0.4198*'Intermediate Calculations'!Q166)+(0.02954*100*'Data Entry'!K166*'Intermediate Calculations'!E166))-(-5.7345+(0.5005*I166)-(0.9457*'Intermediate Calculations'!N166)+(0.3102*('BCI &amp; PEM Results'!C166-0.25))+(0.8054*('BCI &amp; PEM Results'!D166+'BCI &amp; PEM Results'!C166-0.2))-(0.9642*'Intermediate Calculations'!Q166)+(0.01469*'Intermediate Calculations'!E166*'Data Entry'!K166*100)))</f>
        <v>8.21450688</v>
      </c>
      <c r="Q166" s="48" t="e">
        <f t="shared" si="8"/>
        <v>#DIV/0!</v>
      </c>
    </row>
    <row r="167" spans="1:17" ht="12.75">
      <c r="A167" s="44">
        <f>'Data Entry'!A167</f>
        <v>0</v>
      </c>
      <c r="B167" s="24">
        <f>IF(OR('Data Entry'!E167&gt;2.9,'Data Entry'!F167&gt;2.9),1,0)</f>
        <v>0</v>
      </c>
      <c r="C167" s="19">
        <f>IF('Data Entry'!E167&gt;0,'Data Entry'!E167,'Data Entry'!F167)</f>
        <v>0</v>
      </c>
      <c r="D167" s="19">
        <f>'Data Entry'!D167</f>
        <v>0</v>
      </c>
      <c r="E167" s="25" t="e">
        <f>'Intermediate Calculations'!G167</f>
        <v>#DIV/0!</v>
      </c>
      <c r="F167" s="25" t="e">
        <f>'Intermediate Calculations'!H167</f>
        <v>#DIV/0!</v>
      </c>
      <c r="G167" s="20">
        <f>IF('Data Entry'!I167&gt;0,'Data Entry'!I167,'Data Entry'!H167+9)</f>
        <v>9</v>
      </c>
      <c r="H167" s="20">
        <f>IF(AND('Data Entry'!M167="y",'Data Entry'!N167&gt;0.29),1,0)</f>
        <v>0</v>
      </c>
      <c r="I167" s="20">
        <f>IF('Data Entry'!G167="Y",1,0)</f>
        <v>0</v>
      </c>
      <c r="J167" s="20">
        <f>'Intermediate Calculations'!J167+'Intermediate Calculations'!L167+'Intermediate Calculations'!M167</f>
        <v>0</v>
      </c>
      <c r="K167" s="26" t="e">
        <f>3.67-(0.966*B167)-(0.125*(C167-1))-(0.152*(D167-1))+(0.002*E167)+(0.0004*F167)+(0.035*G167)+(0.506*H167)-(0.264*I167)+J167+(0.4*'Intermediate Calculations'!O167)</f>
        <v>#DIV/0!</v>
      </c>
      <c r="L167" s="20" t="e">
        <f t="shared" si="6"/>
        <v>#DIV/0!</v>
      </c>
      <c r="M167" s="18" t="e">
        <f t="shared" si="7"/>
        <v>#DIV/0!</v>
      </c>
      <c r="N167" s="19">
        <f>1.7435+(0.4669*I167)-(0.2981*'Intermediate Calculations'!O167)-(0.8043*'Intermediate Calculations'!N167)+(0.2954*('BCI &amp; PEM Results'!C167-0.25))</f>
        <v>1.66965</v>
      </c>
      <c r="O167" s="46">
        <f>'Intermediate Calculations'!S167/(1+'Intermediate Calculations'!S167)</f>
        <v>0.9968377409247899</v>
      </c>
      <c r="P167" s="19">
        <f>((1.664+(0.4632*(N167+0.25*H167))+(0.9046*I167)-(2.5759*'Intermediate Calculations'!N167)+(0.4397*('BCI &amp; PEM Results'!C167-0.25))+(0.4304*('BCI &amp; PEM Results'!D167+C167-0.2))-(0.4198*'Intermediate Calculations'!Q167)+(0.02954*100*'Data Entry'!K167*'Intermediate Calculations'!E167))-(-5.7345+(0.5005*I167)-(0.9457*'Intermediate Calculations'!N167)+(0.3102*('BCI &amp; PEM Results'!C167-0.25))+(0.8054*('BCI &amp; PEM Results'!D167+'BCI &amp; PEM Results'!C167-0.2))-(0.9642*'Intermediate Calculations'!Q167)+(0.01469*'Intermediate Calculations'!E167*'Data Entry'!K167*100)))</f>
        <v>8.21450688</v>
      </c>
      <c r="Q167" s="48" t="e">
        <f t="shared" si="8"/>
        <v>#DIV/0!</v>
      </c>
    </row>
    <row r="168" spans="1:17" ht="12.75">
      <c r="A168" s="44">
        <f>'Data Entry'!A168</f>
        <v>0</v>
      </c>
      <c r="B168" s="24">
        <f>IF(OR('Data Entry'!E168&gt;2.9,'Data Entry'!F168&gt;2.9),1,0)</f>
        <v>0</v>
      </c>
      <c r="C168" s="19">
        <f>IF('Data Entry'!E168&gt;0,'Data Entry'!E168,'Data Entry'!F168)</f>
        <v>0</v>
      </c>
      <c r="D168" s="19">
        <f>'Data Entry'!D168</f>
        <v>0</v>
      </c>
      <c r="E168" s="25" t="e">
        <f>'Intermediate Calculations'!G168</f>
        <v>#DIV/0!</v>
      </c>
      <c r="F168" s="25" t="e">
        <f>'Intermediate Calculations'!H168</f>
        <v>#DIV/0!</v>
      </c>
      <c r="G168" s="20">
        <f>IF('Data Entry'!I168&gt;0,'Data Entry'!I168,'Data Entry'!H168+9)</f>
        <v>9</v>
      </c>
      <c r="H168" s="20">
        <f>IF(AND('Data Entry'!M168="y",'Data Entry'!N168&gt;0.29),1,0)</f>
        <v>0</v>
      </c>
      <c r="I168" s="20">
        <f>IF('Data Entry'!G168="Y",1,0)</f>
        <v>0</v>
      </c>
      <c r="J168" s="20">
        <f>'Intermediate Calculations'!J168+'Intermediate Calculations'!L168+'Intermediate Calculations'!M168</f>
        <v>0</v>
      </c>
      <c r="K168" s="26" t="e">
        <f>3.67-(0.966*B168)-(0.125*(C168-1))-(0.152*(D168-1))+(0.002*E168)+(0.0004*F168)+(0.035*G168)+(0.506*H168)-(0.264*I168)+J168+(0.4*'Intermediate Calculations'!O168)</f>
        <v>#DIV/0!</v>
      </c>
      <c r="L168" s="20" t="e">
        <f t="shared" si="6"/>
        <v>#DIV/0!</v>
      </c>
      <c r="M168" s="18" t="e">
        <f t="shared" si="7"/>
        <v>#DIV/0!</v>
      </c>
      <c r="N168" s="19">
        <f>1.7435+(0.4669*I168)-(0.2981*'Intermediate Calculations'!O168)-(0.8043*'Intermediate Calculations'!N168)+(0.2954*('BCI &amp; PEM Results'!C168-0.25))</f>
        <v>1.66965</v>
      </c>
      <c r="O168" s="46">
        <f>'Intermediate Calculations'!S168/(1+'Intermediate Calculations'!S168)</f>
        <v>0.9968377409247899</v>
      </c>
      <c r="P168" s="19">
        <f>((1.664+(0.4632*(N168+0.25*H168))+(0.9046*I168)-(2.5759*'Intermediate Calculations'!N168)+(0.4397*('BCI &amp; PEM Results'!C168-0.25))+(0.4304*('BCI &amp; PEM Results'!D168+C168-0.2))-(0.4198*'Intermediate Calculations'!Q168)+(0.02954*100*'Data Entry'!K168*'Intermediate Calculations'!E168))-(-5.7345+(0.5005*I168)-(0.9457*'Intermediate Calculations'!N168)+(0.3102*('BCI &amp; PEM Results'!C168-0.25))+(0.8054*('BCI &amp; PEM Results'!D168+'BCI &amp; PEM Results'!C168-0.2))-(0.9642*'Intermediate Calculations'!Q168)+(0.01469*'Intermediate Calculations'!E168*'Data Entry'!K168*100)))</f>
        <v>8.21450688</v>
      </c>
      <c r="Q168" s="48" t="e">
        <f t="shared" si="8"/>
        <v>#DIV/0!</v>
      </c>
    </row>
    <row r="169" spans="1:17" ht="12.75">
      <c r="A169" s="44">
        <f>'Data Entry'!A169</f>
        <v>0</v>
      </c>
      <c r="B169" s="24">
        <f>IF(OR('Data Entry'!E169&gt;2.9,'Data Entry'!F169&gt;2.9),1,0)</f>
        <v>0</v>
      </c>
      <c r="C169" s="19">
        <f>IF('Data Entry'!E169&gt;0,'Data Entry'!E169,'Data Entry'!F169)</f>
        <v>0</v>
      </c>
      <c r="D169" s="19">
        <f>'Data Entry'!D169</f>
        <v>0</v>
      </c>
      <c r="E169" s="25" t="e">
        <f>'Intermediate Calculations'!G169</f>
        <v>#DIV/0!</v>
      </c>
      <c r="F169" s="25" t="e">
        <f>'Intermediate Calculations'!H169</f>
        <v>#DIV/0!</v>
      </c>
      <c r="G169" s="20">
        <f>IF('Data Entry'!I169&gt;0,'Data Entry'!I169,'Data Entry'!H169+9)</f>
        <v>9</v>
      </c>
      <c r="H169" s="20">
        <f>IF(AND('Data Entry'!M169="y",'Data Entry'!N169&gt;0.29),1,0)</f>
        <v>0</v>
      </c>
      <c r="I169" s="20">
        <f>IF('Data Entry'!G169="Y",1,0)</f>
        <v>0</v>
      </c>
      <c r="J169" s="20">
        <f>'Intermediate Calculations'!J169+'Intermediate Calculations'!L169+'Intermediate Calculations'!M169</f>
        <v>0</v>
      </c>
      <c r="K169" s="26" t="e">
        <f>3.67-(0.966*B169)-(0.125*(C169-1))-(0.152*(D169-1))+(0.002*E169)+(0.0004*F169)+(0.035*G169)+(0.506*H169)-(0.264*I169)+J169+(0.4*'Intermediate Calculations'!O169)</f>
        <v>#DIV/0!</v>
      </c>
      <c r="L169" s="20" t="e">
        <f t="shared" si="6"/>
        <v>#DIV/0!</v>
      </c>
      <c r="M169" s="18" t="e">
        <f t="shared" si="7"/>
        <v>#DIV/0!</v>
      </c>
      <c r="N169" s="19">
        <f>1.7435+(0.4669*I169)-(0.2981*'Intermediate Calculations'!O169)-(0.8043*'Intermediate Calculations'!N169)+(0.2954*('BCI &amp; PEM Results'!C169-0.25))</f>
        <v>1.66965</v>
      </c>
      <c r="O169" s="46">
        <f>'Intermediate Calculations'!S169/(1+'Intermediate Calculations'!S169)</f>
        <v>0.9968377409247899</v>
      </c>
      <c r="P169" s="19">
        <f>((1.664+(0.4632*(N169+0.25*H169))+(0.9046*I169)-(2.5759*'Intermediate Calculations'!N169)+(0.4397*('BCI &amp; PEM Results'!C169-0.25))+(0.4304*('BCI &amp; PEM Results'!D169+C169-0.2))-(0.4198*'Intermediate Calculations'!Q169)+(0.02954*100*'Data Entry'!K169*'Intermediate Calculations'!E169))-(-5.7345+(0.5005*I169)-(0.9457*'Intermediate Calculations'!N169)+(0.3102*('BCI &amp; PEM Results'!C169-0.25))+(0.8054*('BCI &amp; PEM Results'!D169+'BCI &amp; PEM Results'!C169-0.2))-(0.9642*'Intermediate Calculations'!Q169)+(0.01469*'Intermediate Calculations'!E169*'Data Entry'!K169*100)))</f>
        <v>8.21450688</v>
      </c>
      <c r="Q169" s="48" t="e">
        <f t="shared" si="8"/>
        <v>#DIV/0!</v>
      </c>
    </row>
    <row r="170" spans="1:17" ht="12.75">
      <c r="A170" s="44">
        <f>'Data Entry'!A170</f>
        <v>0</v>
      </c>
      <c r="B170" s="24">
        <f>IF(OR('Data Entry'!E170&gt;2.9,'Data Entry'!F170&gt;2.9),1,0)</f>
        <v>0</v>
      </c>
      <c r="C170" s="19">
        <f>IF('Data Entry'!E170&gt;0,'Data Entry'!E170,'Data Entry'!F170)</f>
        <v>0</v>
      </c>
      <c r="D170" s="19">
        <f>'Data Entry'!D170</f>
        <v>0</v>
      </c>
      <c r="E170" s="25" t="e">
        <f>'Intermediate Calculations'!G170</f>
        <v>#DIV/0!</v>
      </c>
      <c r="F170" s="25" t="e">
        <f>'Intermediate Calculations'!H170</f>
        <v>#DIV/0!</v>
      </c>
      <c r="G170" s="20">
        <f>IF('Data Entry'!I170&gt;0,'Data Entry'!I170,'Data Entry'!H170+9)</f>
        <v>9</v>
      </c>
      <c r="H170" s="20">
        <f>IF(AND('Data Entry'!M170="y",'Data Entry'!N170&gt;0.29),1,0)</f>
        <v>0</v>
      </c>
      <c r="I170" s="20">
        <f>IF('Data Entry'!G170="Y",1,0)</f>
        <v>0</v>
      </c>
      <c r="J170" s="20">
        <f>'Intermediate Calculations'!J170+'Intermediate Calculations'!L170+'Intermediate Calculations'!M170</f>
        <v>0</v>
      </c>
      <c r="K170" s="26" t="e">
        <f>3.67-(0.966*B170)-(0.125*(C170-1))-(0.152*(D170-1))+(0.002*E170)+(0.0004*F170)+(0.035*G170)+(0.506*H170)-(0.264*I170)+J170+(0.4*'Intermediate Calculations'!O170)</f>
        <v>#DIV/0!</v>
      </c>
      <c r="L170" s="20" t="e">
        <f t="shared" si="6"/>
        <v>#DIV/0!</v>
      </c>
      <c r="M170" s="18" t="e">
        <f t="shared" si="7"/>
        <v>#DIV/0!</v>
      </c>
      <c r="N170" s="19">
        <f>1.7435+(0.4669*I170)-(0.2981*'Intermediate Calculations'!O170)-(0.8043*'Intermediate Calculations'!N170)+(0.2954*('BCI &amp; PEM Results'!C170-0.25))</f>
        <v>1.66965</v>
      </c>
      <c r="O170" s="46">
        <f>'Intermediate Calculations'!S170/(1+'Intermediate Calculations'!S170)</f>
        <v>0.9968377409247899</v>
      </c>
      <c r="P170" s="19">
        <f>((1.664+(0.4632*(N170+0.25*H170))+(0.9046*I170)-(2.5759*'Intermediate Calculations'!N170)+(0.4397*('BCI &amp; PEM Results'!C170-0.25))+(0.4304*('BCI &amp; PEM Results'!D170+C170-0.2))-(0.4198*'Intermediate Calculations'!Q170)+(0.02954*100*'Data Entry'!K170*'Intermediate Calculations'!E170))-(-5.7345+(0.5005*I170)-(0.9457*'Intermediate Calculations'!N170)+(0.3102*('BCI &amp; PEM Results'!C170-0.25))+(0.8054*('BCI &amp; PEM Results'!D170+'BCI &amp; PEM Results'!C170-0.2))-(0.9642*'Intermediate Calculations'!Q170)+(0.01469*'Intermediate Calculations'!E170*'Data Entry'!K170*100)))</f>
        <v>8.21450688</v>
      </c>
      <c r="Q170" s="48" t="e">
        <f t="shared" si="8"/>
        <v>#DIV/0!</v>
      </c>
    </row>
    <row r="171" spans="1:17" ht="12.75">
      <c r="A171" s="44">
        <f>'Data Entry'!A171</f>
        <v>0</v>
      </c>
      <c r="B171" s="24">
        <f>IF(OR('Data Entry'!E171&gt;2.9,'Data Entry'!F171&gt;2.9),1,0)</f>
        <v>0</v>
      </c>
      <c r="C171" s="19">
        <f>IF('Data Entry'!E171&gt;0,'Data Entry'!E171,'Data Entry'!F171)</f>
        <v>0</v>
      </c>
      <c r="D171" s="19">
        <f>'Data Entry'!D171</f>
        <v>0</v>
      </c>
      <c r="E171" s="25" t="e">
        <f>'Intermediate Calculations'!G171</f>
        <v>#DIV/0!</v>
      </c>
      <c r="F171" s="25" t="e">
        <f>'Intermediate Calculations'!H171</f>
        <v>#DIV/0!</v>
      </c>
      <c r="G171" s="20">
        <f>IF('Data Entry'!I171&gt;0,'Data Entry'!I171,'Data Entry'!H171+9)</f>
        <v>9</v>
      </c>
      <c r="H171" s="20">
        <f>IF(AND('Data Entry'!M171="y",'Data Entry'!N171&gt;0.29),1,0)</f>
        <v>0</v>
      </c>
      <c r="I171" s="20">
        <f>IF('Data Entry'!G171="Y",1,0)</f>
        <v>0</v>
      </c>
      <c r="J171" s="20">
        <f>'Intermediate Calculations'!J171+'Intermediate Calculations'!L171+'Intermediate Calculations'!M171</f>
        <v>0</v>
      </c>
      <c r="K171" s="26" t="e">
        <f>3.67-(0.966*B171)-(0.125*(C171-1))-(0.152*(D171-1))+(0.002*E171)+(0.0004*F171)+(0.035*G171)+(0.506*H171)-(0.264*I171)+J171+(0.4*'Intermediate Calculations'!O171)</f>
        <v>#DIV/0!</v>
      </c>
      <c r="L171" s="20" t="e">
        <f t="shared" si="6"/>
        <v>#DIV/0!</v>
      </c>
      <c r="M171" s="18" t="e">
        <f t="shared" si="7"/>
        <v>#DIV/0!</v>
      </c>
      <c r="N171" s="19">
        <f>1.7435+(0.4669*I171)-(0.2981*'Intermediate Calculations'!O171)-(0.8043*'Intermediate Calculations'!N171)+(0.2954*('BCI &amp; PEM Results'!C171-0.25))</f>
        <v>1.66965</v>
      </c>
      <c r="O171" s="46">
        <f>'Intermediate Calculations'!S171/(1+'Intermediate Calculations'!S171)</f>
        <v>0.9968377409247899</v>
      </c>
      <c r="P171" s="19">
        <f>((1.664+(0.4632*(N171+0.25*H171))+(0.9046*I171)-(2.5759*'Intermediate Calculations'!N171)+(0.4397*('BCI &amp; PEM Results'!C171-0.25))+(0.4304*('BCI &amp; PEM Results'!D171+C171-0.2))-(0.4198*'Intermediate Calculations'!Q171)+(0.02954*100*'Data Entry'!K171*'Intermediate Calculations'!E171))-(-5.7345+(0.5005*I171)-(0.9457*'Intermediate Calculations'!N171)+(0.3102*('BCI &amp; PEM Results'!C171-0.25))+(0.8054*('BCI &amp; PEM Results'!D171+'BCI &amp; PEM Results'!C171-0.2))-(0.9642*'Intermediate Calculations'!Q171)+(0.01469*'Intermediate Calculations'!E171*'Data Entry'!K171*100)))</f>
        <v>8.21450688</v>
      </c>
      <c r="Q171" s="48" t="e">
        <f t="shared" si="8"/>
        <v>#DIV/0!</v>
      </c>
    </row>
    <row r="172" spans="1:17" ht="12.75">
      <c r="A172" s="44">
        <f>'Data Entry'!A172</f>
        <v>0</v>
      </c>
      <c r="B172" s="24">
        <f>IF(OR('Data Entry'!E172&gt;2.9,'Data Entry'!F172&gt;2.9),1,0)</f>
        <v>0</v>
      </c>
      <c r="C172" s="19">
        <f>IF('Data Entry'!E172&gt;0,'Data Entry'!E172,'Data Entry'!F172)</f>
        <v>0</v>
      </c>
      <c r="D172" s="19">
        <f>'Data Entry'!D172</f>
        <v>0</v>
      </c>
      <c r="E172" s="25" t="e">
        <f>'Intermediate Calculations'!G172</f>
        <v>#DIV/0!</v>
      </c>
      <c r="F172" s="25" t="e">
        <f>'Intermediate Calculations'!H172</f>
        <v>#DIV/0!</v>
      </c>
      <c r="G172" s="20">
        <f>IF('Data Entry'!I172&gt;0,'Data Entry'!I172,'Data Entry'!H172+9)</f>
        <v>9</v>
      </c>
      <c r="H172" s="20">
        <f>IF(AND('Data Entry'!M172="y",'Data Entry'!N172&gt;0.29),1,0)</f>
        <v>0</v>
      </c>
      <c r="I172" s="20">
        <f>IF('Data Entry'!G172="Y",1,0)</f>
        <v>0</v>
      </c>
      <c r="J172" s="20">
        <f>'Intermediate Calculations'!J172+'Intermediate Calculations'!L172+'Intermediate Calculations'!M172</f>
        <v>0</v>
      </c>
      <c r="K172" s="26" t="e">
        <f>3.67-(0.966*B172)-(0.125*(C172-1))-(0.152*(D172-1))+(0.002*E172)+(0.0004*F172)+(0.035*G172)+(0.506*H172)-(0.264*I172)+J172+(0.4*'Intermediate Calculations'!O172)</f>
        <v>#DIV/0!</v>
      </c>
      <c r="L172" s="20" t="e">
        <f t="shared" si="6"/>
        <v>#DIV/0!</v>
      </c>
      <c r="M172" s="18" t="e">
        <f t="shared" si="7"/>
        <v>#DIV/0!</v>
      </c>
      <c r="N172" s="19">
        <f>1.7435+(0.4669*I172)-(0.2981*'Intermediate Calculations'!O172)-(0.8043*'Intermediate Calculations'!N172)+(0.2954*('BCI &amp; PEM Results'!C172-0.25))</f>
        <v>1.66965</v>
      </c>
      <c r="O172" s="46">
        <f>'Intermediate Calculations'!S172/(1+'Intermediate Calculations'!S172)</f>
        <v>0.9968377409247899</v>
      </c>
      <c r="P172" s="19">
        <f>((1.664+(0.4632*(N172+0.25*H172))+(0.9046*I172)-(2.5759*'Intermediate Calculations'!N172)+(0.4397*('BCI &amp; PEM Results'!C172-0.25))+(0.4304*('BCI &amp; PEM Results'!D172+C172-0.2))-(0.4198*'Intermediate Calculations'!Q172)+(0.02954*100*'Data Entry'!K172*'Intermediate Calculations'!E172))-(-5.7345+(0.5005*I172)-(0.9457*'Intermediate Calculations'!N172)+(0.3102*('BCI &amp; PEM Results'!C172-0.25))+(0.8054*('BCI &amp; PEM Results'!D172+'BCI &amp; PEM Results'!C172-0.2))-(0.9642*'Intermediate Calculations'!Q172)+(0.01469*'Intermediate Calculations'!E172*'Data Entry'!K172*100)))</f>
        <v>8.21450688</v>
      </c>
      <c r="Q172" s="48" t="e">
        <f t="shared" si="8"/>
        <v>#DIV/0!</v>
      </c>
    </row>
    <row r="173" spans="1:17" ht="12.75">
      <c r="A173" s="44">
        <f>'Data Entry'!A173</f>
        <v>0</v>
      </c>
      <c r="B173" s="24">
        <f>IF(OR('Data Entry'!E173&gt;2.9,'Data Entry'!F173&gt;2.9),1,0)</f>
        <v>0</v>
      </c>
      <c r="C173" s="19">
        <f>IF('Data Entry'!E173&gt;0,'Data Entry'!E173,'Data Entry'!F173)</f>
        <v>0</v>
      </c>
      <c r="D173" s="19">
        <f>'Data Entry'!D173</f>
        <v>0</v>
      </c>
      <c r="E173" s="25" t="e">
        <f>'Intermediate Calculations'!G173</f>
        <v>#DIV/0!</v>
      </c>
      <c r="F173" s="25" t="e">
        <f>'Intermediate Calculations'!H173</f>
        <v>#DIV/0!</v>
      </c>
      <c r="G173" s="20">
        <f>IF('Data Entry'!I173&gt;0,'Data Entry'!I173,'Data Entry'!H173+9)</f>
        <v>9</v>
      </c>
      <c r="H173" s="20">
        <f>IF(AND('Data Entry'!M173="y",'Data Entry'!N173&gt;0.29),1,0)</f>
        <v>0</v>
      </c>
      <c r="I173" s="20">
        <f>IF('Data Entry'!G173="Y",1,0)</f>
        <v>0</v>
      </c>
      <c r="J173" s="20">
        <f>'Intermediate Calculations'!J173+'Intermediate Calculations'!L173+'Intermediate Calculations'!M173</f>
        <v>0</v>
      </c>
      <c r="K173" s="26" t="e">
        <f>3.67-(0.966*B173)-(0.125*(C173-1))-(0.152*(D173-1))+(0.002*E173)+(0.0004*F173)+(0.035*G173)+(0.506*H173)-(0.264*I173)+J173+(0.4*'Intermediate Calculations'!O173)</f>
        <v>#DIV/0!</v>
      </c>
      <c r="L173" s="20" t="e">
        <f t="shared" si="6"/>
        <v>#DIV/0!</v>
      </c>
      <c r="M173" s="18" t="e">
        <f t="shared" si="7"/>
        <v>#DIV/0!</v>
      </c>
      <c r="N173" s="19">
        <f>1.7435+(0.4669*I173)-(0.2981*'Intermediate Calculations'!O173)-(0.8043*'Intermediate Calculations'!N173)+(0.2954*('BCI &amp; PEM Results'!C173-0.25))</f>
        <v>1.66965</v>
      </c>
      <c r="O173" s="46">
        <f>'Intermediate Calculations'!S173/(1+'Intermediate Calculations'!S173)</f>
        <v>0.9968377409247899</v>
      </c>
      <c r="P173" s="19">
        <f>((1.664+(0.4632*(N173+0.25*H173))+(0.9046*I173)-(2.5759*'Intermediate Calculations'!N173)+(0.4397*('BCI &amp; PEM Results'!C173-0.25))+(0.4304*('BCI &amp; PEM Results'!D173+C173-0.2))-(0.4198*'Intermediate Calculations'!Q173)+(0.02954*100*'Data Entry'!K173*'Intermediate Calculations'!E173))-(-5.7345+(0.5005*I173)-(0.9457*'Intermediate Calculations'!N173)+(0.3102*('BCI &amp; PEM Results'!C173-0.25))+(0.8054*('BCI &amp; PEM Results'!D173+'BCI &amp; PEM Results'!C173-0.2))-(0.9642*'Intermediate Calculations'!Q173)+(0.01469*'Intermediate Calculations'!E173*'Data Entry'!K173*100)))</f>
        <v>8.21450688</v>
      </c>
      <c r="Q173" s="48" t="e">
        <f t="shared" si="8"/>
        <v>#DIV/0!</v>
      </c>
    </row>
    <row r="174" spans="1:17" ht="12.75">
      <c r="A174" s="44">
        <f>'Data Entry'!A174</f>
        <v>0</v>
      </c>
      <c r="B174" s="24">
        <f>IF(OR('Data Entry'!E174&gt;2.9,'Data Entry'!F174&gt;2.9),1,0)</f>
        <v>0</v>
      </c>
      <c r="C174" s="19">
        <f>IF('Data Entry'!E174&gt;0,'Data Entry'!E174,'Data Entry'!F174)</f>
        <v>0</v>
      </c>
      <c r="D174" s="19">
        <f>'Data Entry'!D174</f>
        <v>0</v>
      </c>
      <c r="E174" s="25" t="e">
        <f>'Intermediate Calculations'!G174</f>
        <v>#DIV/0!</v>
      </c>
      <c r="F174" s="25" t="e">
        <f>'Intermediate Calculations'!H174</f>
        <v>#DIV/0!</v>
      </c>
      <c r="G174" s="20">
        <f>IF('Data Entry'!I174&gt;0,'Data Entry'!I174,'Data Entry'!H174+9)</f>
        <v>9</v>
      </c>
      <c r="H174" s="20">
        <f>IF(AND('Data Entry'!M174="y",'Data Entry'!N174&gt;0.29),1,0)</f>
        <v>0</v>
      </c>
      <c r="I174" s="20">
        <f>IF('Data Entry'!G174="Y",1,0)</f>
        <v>0</v>
      </c>
      <c r="J174" s="20">
        <f>'Intermediate Calculations'!J174+'Intermediate Calculations'!L174+'Intermediate Calculations'!M174</f>
        <v>0</v>
      </c>
      <c r="K174" s="26" t="e">
        <f>3.67-(0.966*B174)-(0.125*(C174-1))-(0.152*(D174-1))+(0.002*E174)+(0.0004*F174)+(0.035*G174)+(0.506*H174)-(0.264*I174)+J174+(0.4*'Intermediate Calculations'!O174)</f>
        <v>#DIV/0!</v>
      </c>
      <c r="L174" s="20" t="e">
        <f t="shared" si="6"/>
        <v>#DIV/0!</v>
      </c>
      <c r="M174" s="18" t="e">
        <f t="shared" si="7"/>
        <v>#DIV/0!</v>
      </c>
      <c r="N174" s="19">
        <f>1.7435+(0.4669*I174)-(0.2981*'Intermediate Calculations'!O174)-(0.8043*'Intermediate Calculations'!N174)+(0.2954*('BCI &amp; PEM Results'!C174-0.25))</f>
        <v>1.66965</v>
      </c>
      <c r="O174" s="46">
        <f>'Intermediate Calculations'!S174/(1+'Intermediate Calculations'!S174)</f>
        <v>0.9968377409247899</v>
      </c>
      <c r="P174" s="19">
        <f>((1.664+(0.4632*(N174+0.25*H174))+(0.9046*I174)-(2.5759*'Intermediate Calculations'!N174)+(0.4397*('BCI &amp; PEM Results'!C174-0.25))+(0.4304*('BCI &amp; PEM Results'!D174+C174-0.2))-(0.4198*'Intermediate Calculations'!Q174)+(0.02954*100*'Data Entry'!K174*'Intermediate Calculations'!E174))-(-5.7345+(0.5005*I174)-(0.9457*'Intermediate Calculations'!N174)+(0.3102*('BCI &amp; PEM Results'!C174-0.25))+(0.8054*('BCI &amp; PEM Results'!D174+'BCI &amp; PEM Results'!C174-0.2))-(0.9642*'Intermediate Calculations'!Q174)+(0.01469*'Intermediate Calculations'!E174*'Data Entry'!K174*100)))</f>
        <v>8.21450688</v>
      </c>
      <c r="Q174" s="48" t="e">
        <f t="shared" si="8"/>
        <v>#DIV/0!</v>
      </c>
    </row>
    <row r="175" spans="1:17" ht="12.75">
      <c r="A175" s="44">
        <f>'Data Entry'!A175</f>
        <v>0</v>
      </c>
      <c r="B175" s="24">
        <f>IF(OR('Data Entry'!E175&gt;2.9,'Data Entry'!F175&gt;2.9),1,0)</f>
        <v>0</v>
      </c>
      <c r="C175" s="19">
        <f>IF('Data Entry'!E175&gt;0,'Data Entry'!E175,'Data Entry'!F175)</f>
        <v>0</v>
      </c>
      <c r="D175" s="19">
        <f>'Data Entry'!D175</f>
        <v>0</v>
      </c>
      <c r="E175" s="25" t="e">
        <f>'Intermediate Calculations'!G175</f>
        <v>#DIV/0!</v>
      </c>
      <c r="F175" s="25" t="e">
        <f>'Intermediate Calculations'!H175</f>
        <v>#DIV/0!</v>
      </c>
      <c r="G175" s="20">
        <f>IF('Data Entry'!I175&gt;0,'Data Entry'!I175,'Data Entry'!H175+9)</f>
        <v>9</v>
      </c>
      <c r="H175" s="20">
        <f>IF(AND('Data Entry'!M175="y",'Data Entry'!N175&gt;0.29),1,0)</f>
        <v>0</v>
      </c>
      <c r="I175" s="20">
        <f>IF('Data Entry'!G175="Y",1,0)</f>
        <v>0</v>
      </c>
      <c r="J175" s="20">
        <f>'Intermediate Calculations'!J175+'Intermediate Calculations'!L175+'Intermediate Calculations'!M175</f>
        <v>0</v>
      </c>
      <c r="K175" s="26" t="e">
        <f>3.67-(0.966*B175)-(0.125*(C175-1))-(0.152*(D175-1))+(0.002*E175)+(0.0004*F175)+(0.035*G175)+(0.506*H175)-(0.264*I175)+J175+(0.4*'Intermediate Calculations'!O175)</f>
        <v>#DIV/0!</v>
      </c>
      <c r="L175" s="20" t="e">
        <f t="shared" si="6"/>
        <v>#DIV/0!</v>
      </c>
      <c r="M175" s="18" t="e">
        <f t="shared" si="7"/>
        <v>#DIV/0!</v>
      </c>
      <c r="N175" s="19">
        <f>1.7435+(0.4669*I175)-(0.2981*'Intermediate Calculations'!O175)-(0.8043*'Intermediate Calculations'!N175)+(0.2954*('BCI &amp; PEM Results'!C175-0.25))</f>
        <v>1.66965</v>
      </c>
      <c r="O175" s="46">
        <f>'Intermediate Calculations'!S175/(1+'Intermediate Calculations'!S175)</f>
        <v>0.9968377409247899</v>
      </c>
      <c r="P175" s="19">
        <f>((1.664+(0.4632*(N175+0.25*H175))+(0.9046*I175)-(2.5759*'Intermediate Calculations'!N175)+(0.4397*('BCI &amp; PEM Results'!C175-0.25))+(0.4304*('BCI &amp; PEM Results'!D175+C175-0.2))-(0.4198*'Intermediate Calculations'!Q175)+(0.02954*100*'Data Entry'!K175*'Intermediate Calculations'!E175))-(-5.7345+(0.5005*I175)-(0.9457*'Intermediate Calculations'!N175)+(0.3102*('BCI &amp; PEM Results'!C175-0.25))+(0.8054*('BCI &amp; PEM Results'!D175+'BCI &amp; PEM Results'!C175-0.2))-(0.9642*'Intermediate Calculations'!Q175)+(0.01469*'Intermediate Calculations'!E175*'Data Entry'!K175*100)))</f>
        <v>8.21450688</v>
      </c>
      <c r="Q175" s="48" t="e">
        <f t="shared" si="8"/>
        <v>#DIV/0!</v>
      </c>
    </row>
    <row r="176" spans="1:17" ht="12.75">
      <c r="A176" s="44">
        <f>'Data Entry'!A176</f>
        <v>0</v>
      </c>
      <c r="B176" s="24">
        <f>IF(OR('Data Entry'!E176&gt;2.9,'Data Entry'!F176&gt;2.9),1,0)</f>
        <v>0</v>
      </c>
      <c r="C176" s="19">
        <f>IF('Data Entry'!E176&gt;0,'Data Entry'!E176,'Data Entry'!F176)</f>
        <v>0</v>
      </c>
      <c r="D176" s="19">
        <f>'Data Entry'!D176</f>
        <v>0</v>
      </c>
      <c r="E176" s="25" t="e">
        <f>'Intermediate Calculations'!G176</f>
        <v>#DIV/0!</v>
      </c>
      <c r="F176" s="25" t="e">
        <f>'Intermediate Calculations'!H176</f>
        <v>#DIV/0!</v>
      </c>
      <c r="G176" s="20">
        <f>IF('Data Entry'!I176&gt;0,'Data Entry'!I176,'Data Entry'!H176+9)</f>
        <v>9</v>
      </c>
      <c r="H176" s="20">
        <f>IF(AND('Data Entry'!M176="y",'Data Entry'!N176&gt;0.29),1,0)</f>
        <v>0</v>
      </c>
      <c r="I176" s="20">
        <f>IF('Data Entry'!G176="Y",1,0)</f>
        <v>0</v>
      </c>
      <c r="J176" s="20">
        <f>'Intermediate Calculations'!J176+'Intermediate Calculations'!L176+'Intermediate Calculations'!M176</f>
        <v>0</v>
      </c>
      <c r="K176" s="26" t="e">
        <f>3.67-(0.966*B176)-(0.125*(C176-1))-(0.152*(D176-1))+(0.002*E176)+(0.0004*F176)+(0.035*G176)+(0.506*H176)-(0.264*I176)+J176+(0.4*'Intermediate Calculations'!O176)</f>
        <v>#DIV/0!</v>
      </c>
      <c r="L176" s="20" t="e">
        <f t="shared" si="6"/>
        <v>#DIV/0!</v>
      </c>
      <c r="M176" s="18" t="e">
        <f t="shared" si="7"/>
        <v>#DIV/0!</v>
      </c>
      <c r="N176" s="19">
        <f>1.7435+(0.4669*I176)-(0.2981*'Intermediate Calculations'!O176)-(0.8043*'Intermediate Calculations'!N176)+(0.2954*('BCI &amp; PEM Results'!C176-0.25))</f>
        <v>1.66965</v>
      </c>
      <c r="O176" s="46">
        <f>'Intermediate Calculations'!S176/(1+'Intermediate Calculations'!S176)</f>
        <v>0.9968377409247899</v>
      </c>
      <c r="P176" s="19">
        <f>((1.664+(0.4632*(N176+0.25*H176))+(0.9046*I176)-(2.5759*'Intermediate Calculations'!N176)+(0.4397*('BCI &amp; PEM Results'!C176-0.25))+(0.4304*('BCI &amp; PEM Results'!D176+C176-0.2))-(0.4198*'Intermediate Calculations'!Q176)+(0.02954*100*'Data Entry'!K176*'Intermediate Calculations'!E176))-(-5.7345+(0.5005*I176)-(0.9457*'Intermediate Calculations'!N176)+(0.3102*('BCI &amp; PEM Results'!C176-0.25))+(0.8054*('BCI &amp; PEM Results'!D176+'BCI &amp; PEM Results'!C176-0.2))-(0.9642*'Intermediate Calculations'!Q176)+(0.01469*'Intermediate Calculations'!E176*'Data Entry'!K176*100)))</f>
        <v>8.21450688</v>
      </c>
      <c r="Q176" s="48" t="e">
        <f t="shared" si="8"/>
        <v>#DIV/0!</v>
      </c>
    </row>
    <row r="177" spans="1:17" ht="12.75">
      <c r="A177" s="44">
        <f>'Data Entry'!A177</f>
        <v>0</v>
      </c>
      <c r="B177" s="24">
        <f>IF(OR('Data Entry'!E177&gt;2.9,'Data Entry'!F177&gt;2.9),1,0)</f>
        <v>0</v>
      </c>
      <c r="C177" s="19">
        <f>IF('Data Entry'!E177&gt;0,'Data Entry'!E177,'Data Entry'!F177)</f>
        <v>0</v>
      </c>
      <c r="D177" s="19">
        <f>'Data Entry'!D177</f>
        <v>0</v>
      </c>
      <c r="E177" s="25" t="e">
        <f>'Intermediate Calculations'!G177</f>
        <v>#DIV/0!</v>
      </c>
      <c r="F177" s="25" t="e">
        <f>'Intermediate Calculations'!H177</f>
        <v>#DIV/0!</v>
      </c>
      <c r="G177" s="20">
        <f>IF('Data Entry'!I177&gt;0,'Data Entry'!I177,'Data Entry'!H177+9)</f>
        <v>9</v>
      </c>
      <c r="H177" s="20">
        <f>IF(AND('Data Entry'!M177="y",'Data Entry'!N177&gt;0.29),1,0)</f>
        <v>0</v>
      </c>
      <c r="I177" s="20">
        <f>IF('Data Entry'!G177="Y",1,0)</f>
        <v>0</v>
      </c>
      <c r="J177" s="20">
        <f>'Intermediate Calculations'!J177+'Intermediate Calculations'!L177+'Intermediate Calculations'!M177</f>
        <v>0</v>
      </c>
      <c r="K177" s="26" t="e">
        <f>3.67-(0.966*B177)-(0.125*(C177-1))-(0.152*(D177-1))+(0.002*E177)+(0.0004*F177)+(0.035*G177)+(0.506*H177)-(0.264*I177)+J177+(0.4*'Intermediate Calculations'!O177)</f>
        <v>#DIV/0!</v>
      </c>
      <c r="L177" s="20" t="e">
        <f t="shared" si="6"/>
        <v>#DIV/0!</v>
      </c>
      <c r="M177" s="18" t="e">
        <f t="shared" si="7"/>
        <v>#DIV/0!</v>
      </c>
      <c r="N177" s="19">
        <f>1.7435+(0.4669*I177)-(0.2981*'Intermediate Calculations'!O177)-(0.8043*'Intermediate Calculations'!N177)+(0.2954*('BCI &amp; PEM Results'!C177-0.25))</f>
        <v>1.66965</v>
      </c>
      <c r="O177" s="46">
        <f>'Intermediate Calculations'!S177/(1+'Intermediate Calculations'!S177)</f>
        <v>0.9968377409247899</v>
      </c>
      <c r="P177" s="19">
        <f>((1.664+(0.4632*(N177+0.25*H177))+(0.9046*I177)-(2.5759*'Intermediate Calculations'!N177)+(0.4397*('BCI &amp; PEM Results'!C177-0.25))+(0.4304*('BCI &amp; PEM Results'!D177+C177-0.2))-(0.4198*'Intermediate Calculations'!Q177)+(0.02954*100*'Data Entry'!K177*'Intermediate Calculations'!E177))-(-5.7345+(0.5005*I177)-(0.9457*'Intermediate Calculations'!N177)+(0.3102*('BCI &amp; PEM Results'!C177-0.25))+(0.8054*('BCI &amp; PEM Results'!D177+'BCI &amp; PEM Results'!C177-0.2))-(0.9642*'Intermediate Calculations'!Q177)+(0.01469*'Intermediate Calculations'!E177*'Data Entry'!K177*100)))</f>
        <v>8.21450688</v>
      </c>
      <c r="Q177" s="48" t="e">
        <f t="shared" si="8"/>
        <v>#DIV/0!</v>
      </c>
    </row>
    <row r="178" spans="1:17" ht="12.75">
      <c r="A178" s="44">
        <f>'Data Entry'!A178</f>
        <v>0</v>
      </c>
      <c r="B178" s="24">
        <f>IF(OR('Data Entry'!E178&gt;2.9,'Data Entry'!F178&gt;2.9),1,0)</f>
        <v>0</v>
      </c>
      <c r="C178" s="19">
        <f>IF('Data Entry'!E178&gt;0,'Data Entry'!E178,'Data Entry'!F178)</f>
        <v>0</v>
      </c>
      <c r="D178" s="19">
        <f>'Data Entry'!D178</f>
        <v>0</v>
      </c>
      <c r="E178" s="25" t="e">
        <f>'Intermediate Calculations'!G178</f>
        <v>#DIV/0!</v>
      </c>
      <c r="F178" s="25" t="e">
        <f>'Intermediate Calculations'!H178</f>
        <v>#DIV/0!</v>
      </c>
      <c r="G178" s="20">
        <f>IF('Data Entry'!I178&gt;0,'Data Entry'!I178,'Data Entry'!H178+9)</f>
        <v>9</v>
      </c>
      <c r="H178" s="20">
        <f>IF(AND('Data Entry'!M178="y",'Data Entry'!N178&gt;0.29),1,0)</f>
        <v>0</v>
      </c>
      <c r="I178" s="20">
        <f>IF('Data Entry'!G178="Y",1,0)</f>
        <v>0</v>
      </c>
      <c r="J178" s="20">
        <f>'Intermediate Calculations'!J178+'Intermediate Calculations'!L178+'Intermediate Calculations'!M178</f>
        <v>0</v>
      </c>
      <c r="K178" s="26" t="e">
        <f>3.67-(0.966*B178)-(0.125*(C178-1))-(0.152*(D178-1))+(0.002*E178)+(0.0004*F178)+(0.035*G178)+(0.506*H178)-(0.264*I178)+J178+(0.4*'Intermediate Calculations'!O178)</f>
        <v>#DIV/0!</v>
      </c>
      <c r="L178" s="20" t="e">
        <f t="shared" si="6"/>
        <v>#DIV/0!</v>
      </c>
      <c r="M178" s="18" t="e">
        <f t="shared" si="7"/>
        <v>#DIV/0!</v>
      </c>
      <c r="N178" s="19">
        <f>1.7435+(0.4669*I178)-(0.2981*'Intermediate Calculations'!O178)-(0.8043*'Intermediate Calculations'!N178)+(0.2954*('BCI &amp; PEM Results'!C178-0.25))</f>
        <v>1.66965</v>
      </c>
      <c r="O178" s="46">
        <f>'Intermediate Calculations'!S178/(1+'Intermediate Calculations'!S178)</f>
        <v>0.9968377409247899</v>
      </c>
      <c r="P178" s="19">
        <f>((1.664+(0.4632*(N178+0.25*H178))+(0.9046*I178)-(2.5759*'Intermediate Calculations'!N178)+(0.4397*('BCI &amp; PEM Results'!C178-0.25))+(0.4304*('BCI &amp; PEM Results'!D178+C178-0.2))-(0.4198*'Intermediate Calculations'!Q178)+(0.02954*100*'Data Entry'!K178*'Intermediate Calculations'!E178))-(-5.7345+(0.5005*I178)-(0.9457*'Intermediate Calculations'!N178)+(0.3102*('BCI &amp; PEM Results'!C178-0.25))+(0.8054*('BCI &amp; PEM Results'!D178+'BCI &amp; PEM Results'!C178-0.2))-(0.9642*'Intermediate Calculations'!Q178)+(0.01469*'Intermediate Calculations'!E178*'Data Entry'!K178*100)))</f>
        <v>8.21450688</v>
      </c>
      <c r="Q178" s="48" t="e">
        <f t="shared" si="8"/>
        <v>#DIV/0!</v>
      </c>
    </row>
    <row r="179" spans="1:17" ht="12.75">
      <c r="A179" s="44">
        <f>'Data Entry'!A179</f>
        <v>0</v>
      </c>
      <c r="B179" s="24">
        <f>IF(OR('Data Entry'!E179&gt;2.9,'Data Entry'!F179&gt;2.9),1,0)</f>
        <v>0</v>
      </c>
      <c r="C179" s="19">
        <f>IF('Data Entry'!E179&gt;0,'Data Entry'!E179,'Data Entry'!F179)</f>
        <v>0</v>
      </c>
      <c r="D179" s="19">
        <f>'Data Entry'!D179</f>
        <v>0</v>
      </c>
      <c r="E179" s="25" t="e">
        <f>'Intermediate Calculations'!G179</f>
        <v>#DIV/0!</v>
      </c>
      <c r="F179" s="25" t="e">
        <f>'Intermediate Calculations'!H179</f>
        <v>#DIV/0!</v>
      </c>
      <c r="G179" s="20">
        <f>IF('Data Entry'!I179&gt;0,'Data Entry'!I179,'Data Entry'!H179+9)</f>
        <v>9</v>
      </c>
      <c r="H179" s="20">
        <f>IF(AND('Data Entry'!M179="y",'Data Entry'!N179&gt;0.29),1,0)</f>
        <v>0</v>
      </c>
      <c r="I179" s="20">
        <f>IF('Data Entry'!G179="Y",1,0)</f>
        <v>0</v>
      </c>
      <c r="J179" s="20">
        <f>'Intermediate Calculations'!J179+'Intermediate Calculations'!L179+'Intermediate Calculations'!M179</f>
        <v>0</v>
      </c>
      <c r="K179" s="26" t="e">
        <f>3.67-(0.966*B179)-(0.125*(C179-1))-(0.152*(D179-1))+(0.002*E179)+(0.0004*F179)+(0.035*G179)+(0.506*H179)-(0.264*I179)+J179+(0.4*'Intermediate Calculations'!O179)</f>
        <v>#DIV/0!</v>
      </c>
      <c r="L179" s="20" t="e">
        <f t="shared" si="6"/>
        <v>#DIV/0!</v>
      </c>
      <c r="M179" s="18" t="e">
        <f t="shared" si="7"/>
        <v>#DIV/0!</v>
      </c>
      <c r="N179" s="19">
        <f>1.7435+(0.4669*I179)-(0.2981*'Intermediate Calculations'!O179)-(0.8043*'Intermediate Calculations'!N179)+(0.2954*('BCI &amp; PEM Results'!C179-0.25))</f>
        <v>1.66965</v>
      </c>
      <c r="O179" s="46">
        <f>'Intermediate Calculations'!S179/(1+'Intermediate Calculations'!S179)</f>
        <v>0.9968377409247899</v>
      </c>
      <c r="P179" s="19">
        <f>((1.664+(0.4632*(N179+0.25*H179))+(0.9046*I179)-(2.5759*'Intermediate Calculations'!N179)+(0.4397*('BCI &amp; PEM Results'!C179-0.25))+(0.4304*('BCI &amp; PEM Results'!D179+C179-0.2))-(0.4198*'Intermediate Calculations'!Q179)+(0.02954*100*'Data Entry'!K179*'Intermediate Calculations'!E179))-(-5.7345+(0.5005*I179)-(0.9457*'Intermediate Calculations'!N179)+(0.3102*('BCI &amp; PEM Results'!C179-0.25))+(0.8054*('BCI &amp; PEM Results'!D179+'BCI &amp; PEM Results'!C179-0.2))-(0.9642*'Intermediate Calculations'!Q179)+(0.01469*'Intermediate Calculations'!E179*'Data Entry'!K179*100)))</f>
        <v>8.21450688</v>
      </c>
      <c r="Q179" s="48" t="e">
        <f t="shared" si="8"/>
        <v>#DIV/0!</v>
      </c>
    </row>
    <row r="180" spans="1:17" ht="12.75">
      <c r="A180" s="44">
        <f>'Data Entry'!A180</f>
        <v>0</v>
      </c>
      <c r="B180" s="24">
        <f>IF(OR('Data Entry'!E180&gt;2.9,'Data Entry'!F180&gt;2.9),1,0)</f>
        <v>0</v>
      </c>
      <c r="C180" s="19">
        <f>IF('Data Entry'!E180&gt;0,'Data Entry'!E180,'Data Entry'!F180)</f>
        <v>0</v>
      </c>
      <c r="D180" s="19">
        <f>'Data Entry'!D180</f>
        <v>0</v>
      </c>
      <c r="E180" s="25" t="e">
        <f>'Intermediate Calculations'!G180</f>
        <v>#DIV/0!</v>
      </c>
      <c r="F180" s="25" t="e">
        <f>'Intermediate Calculations'!H180</f>
        <v>#DIV/0!</v>
      </c>
      <c r="G180" s="20">
        <f>IF('Data Entry'!I180&gt;0,'Data Entry'!I180,'Data Entry'!H180+9)</f>
        <v>9</v>
      </c>
      <c r="H180" s="20">
        <f>IF(AND('Data Entry'!M180="y",'Data Entry'!N180&gt;0.29),1,0)</f>
        <v>0</v>
      </c>
      <c r="I180" s="20">
        <f>IF('Data Entry'!G180="Y",1,0)</f>
        <v>0</v>
      </c>
      <c r="J180" s="20">
        <f>'Intermediate Calculations'!J180+'Intermediate Calculations'!L180+'Intermediate Calculations'!M180</f>
        <v>0</v>
      </c>
      <c r="K180" s="26" t="e">
        <f>3.67-(0.966*B180)-(0.125*(C180-1))-(0.152*(D180-1))+(0.002*E180)+(0.0004*F180)+(0.035*G180)+(0.506*H180)-(0.264*I180)+J180+(0.4*'Intermediate Calculations'!O180)</f>
        <v>#DIV/0!</v>
      </c>
      <c r="L180" s="20" t="e">
        <f t="shared" si="6"/>
        <v>#DIV/0!</v>
      </c>
      <c r="M180" s="18" t="e">
        <f t="shared" si="7"/>
        <v>#DIV/0!</v>
      </c>
      <c r="N180" s="19">
        <f>1.7435+(0.4669*I180)-(0.2981*'Intermediate Calculations'!O180)-(0.8043*'Intermediate Calculations'!N180)+(0.2954*('BCI &amp; PEM Results'!C180-0.25))</f>
        <v>1.66965</v>
      </c>
      <c r="O180" s="46">
        <f>'Intermediate Calculations'!S180/(1+'Intermediate Calculations'!S180)</f>
        <v>0.9968377409247899</v>
      </c>
      <c r="P180" s="19">
        <f>((1.664+(0.4632*(N180+0.25*H180))+(0.9046*I180)-(2.5759*'Intermediate Calculations'!N180)+(0.4397*('BCI &amp; PEM Results'!C180-0.25))+(0.4304*('BCI &amp; PEM Results'!D180+C180-0.2))-(0.4198*'Intermediate Calculations'!Q180)+(0.02954*100*'Data Entry'!K180*'Intermediate Calculations'!E180))-(-5.7345+(0.5005*I180)-(0.9457*'Intermediate Calculations'!N180)+(0.3102*('BCI &amp; PEM Results'!C180-0.25))+(0.8054*('BCI &amp; PEM Results'!D180+'BCI &amp; PEM Results'!C180-0.2))-(0.9642*'Intermediate Calculations'!Q180)+(0.01469*'Intermediate Calculations'!E180*'Data Entry'!K180*100)))</f>
        <v>8.21450688</v>
      </c>
      <c r="Q180" s="48" t="e">
        <f t="shared" si="8"/>
        <v>#DIV/0!</v>
      </c>
    </row>
    <row r="181" spans="1:17" ht="12.75">
      <c r="A181" s="44">
        <f>'Data Entry'!A181</f>
        <v>0</v>
      </c>
      <c r="B181" s="24">
        <f>IF(OR('Data Entry'!E181&gt;2.9,'Data Entry'!F181&gt;2.9),1,0)</f>
        <v>0</v>
      </c>
      <c r="C181" s="19">
        <f>IF('Data Entry'!E181&gt;0,'Data Entry'!E181,'Data Entry'!F181)</f>
        <v>0</v>
      </c>
      <c r="D181" s="19">
        <f>'Data Entry'!D181</f>
        <v>0</v>
      </c>
      <c r="E181" s="25" t="e">
        <f>'Intermediate Calculations'!G181</f>
        <v>#DIV/0!</v>
      </c>
      <c r="F181" s="25" t="e">
        <f>'Intermediate Calculations'!H181</f>
        <v>#DIV/0!</v>
      </c>
      <c r="G181" s="20">
        <f>IF('Data Entry'!I181&gt;0,'Data Entry'!I181,'Data Entry'!H181+9)</f>
        <v>9</v>
      </c>
      <c r="H181" s="20">
        <f>IF(AND('Data Entry'!M181="y",'Data Entry'!N181&gt;0.29),1,0)</f>
        <v>0</v>
      </c>
      <c r="I181" s="20">
        <f>IF('Data Entry'!G181="Y",1,0)</f>
        <v>0</v>
      </c>
      <c r="J181" s="20">
        <f>'Intermediate Calculations'!J181+'Intermediate Calculations'!L181+'Intermediate Calculations'!M181</f>
        <v>0</v>
      </c>
      <c r="K181" s="26" t="e">
        <f>3.67-(0.966*B181)-(0.125*(C181-1))-(0.152*(D181-1))+(0.002*E181)+(0.0004*F181)+(0.035*G181)+(0.506*H181)-(0.264*I181)+J181+(0.4*'Intermediate Calculations'!O181)</f>
        <v>#DIV/0!</v>
      </c>
      <c r="L181" s="20" t="e">
        <f t="shared" si="6"/>
        <v>#DIV/0!</v>
      </c>
      <c r="M181" s="18" t="e">
        <f t="shared" si="7"/>
        <v>#DIV/0!</v>
      </c>
      <c r="N181" s="19">
        <f>1.7435+(0.4669*I181)-(0.2981*'Intermediate Calculations'!O181)-(0.8043*'Intermediate Calculations'!N181)+(0.2954*('BCI &amp; PEM Results'!C181-0.25))</f>
        <v>1.66965</v>
      </c>
      <c r="O181" s="46">
        <f>'Intermediate Calculations'!S181/(1+'Intermediate Calculations'!S181)</f>
        <v>0.9968377409247899</v>
      </c>
      <c r="P181" s="19">
        <f>((1.664+(0.4632*(N181+0.25*H181))+(0.9046*I181)-(2.5759*'Intermediate Calculations'!N181)+(0.4397*('BCI &amp; PEM Results'!C181-0.25))+(0.4304*('BCI &amp; PEM Results'!D181+C181-0.2))-(0.4198*'Intermediate Calculations'!Q181)+(0.02954*100*'Data Entry'!K181*'Intermediate Calculations'!E181))-(-5.7345+(0.5005*I181)-(0.9457*'Intermediate Calculations'!N181)+(0.3102*('BCI &amp; PEM Results'!C181-0.25))+(0.8054*('BCI &amp; PEM Results'!D181+'BCI &amp; PEM Results'!C181-0.2))-(0.9642*'Intermediate Calculations'!Q181)+(0.01469*'Intermediate Calculations'!E181*'Data Entry'!K181*100)))</f>
        <v>8.21450688</v>
      </c>
      <c r="Q181" s="48" t="e">
        <f t="shared" si="8"/>
        <v>#DIV/0!</v>
      </c>
    </row>
    <row r="182" spans="1:17" ht="12.75">
      <c r="A182" s="44">
        <f>'Data Entry'!A182</f>
        <v>0</v>
      </c>
      <c r="B182" s="24">
        <f>IF(OR('Data Entry'!E182&gt;2.9,'Data Entry'!F182&gt;2.9),1,0)</f>
        <v>0</v>
      </c>
      <c r="C182" s="19">
        <f>IF('Data Entry'!E182&gt;0,'Data Entry'!E182,'Data Entry'!F182)</f>
        <v>0</v>
      </c>
      <c r="D182" s="19">
        <f>'Data Entry'!D182</f>
        <v>0</v>
      </c>
      <c r="E182" s="25" t="e">
        <f>'Intermediate Calculations'!G182</f>
        <v>#DIV/0!</v>
      </c>
      <c r="F182" s="25" t="e">
        <f>'Intermediate Calculations'!H182</f>
        <v>#DIV/0!</v>
      </c>
      <c r="G182" s="20">
        <f>IF('Data Entry'!I182&gt;0,'Data Entry'!I182,'Data Entry'!H182+9)</f>
        <v>9</v>
      </c>
      <c r="H182" s="20">
        <f>IF(AND('Data Entry'!M182="y",'Data Entry'!N182&gt;0.29),1,0)</f>
        <v>0</v>
      </c>
      <c r="I182" s="20">
        <f>IF('Data Entry'!G182="Y",1,0)</f>
        <v>0</v>
      </c>
      <c r="J182" s="20">
        <f>'Intermediate Calculations'!J182+'Intermediate Calculations'!L182+'Intermediate Calculations'!M182</f>
        <v>0</v>
      </c>
      <c r="K182" s="26" t="e">
        <f>3.67-(0.966*B182)-(0.125*(C182-1))-(0.152*(D182-1))+(0.002*E182)+(0.0004*F182)+(0.035*G182)+(0.506*H182)-(0.264*I182)+J182+(0.4*'Intermediate Calculations'!O182)</f>
        <v>#DIV/0!</v>
      </c>
      <c r="L182" s="20" t="e">
        <f t="shared" si="6"/>
        <v>#DIV/0!</v>
      </c>
      <c r="M182" s="18" t="e">
        <f t="shared" si="7"/>
        <v>#DIV/0!</v>
      </c>
      <c r="N182" s="19">
        <f>1.7435+(0.4669*I182)-(0.2981*'Intermediate Calculations'!O182)-(0.8043*'Intermediate Calculations'!N182)+(0.2954*('BCI &amp; PEM Results'!C182-0.25))</f>
        <v>1.66965</v>
      </c>
      <c r="O182" s="46">
        <f>'Intermediate Calculations'!S182/(1+'Intermediate Calculations'!S182)</f>
        <v>0.9968377409247899</v>
      </c>
      <c r="P182" s="19">
        <f>((1.664+(0.4632*(N182+0.25*H182))+(0.9046*I182)-(2.5759*'Intermediate Calculations'!N182)+(0.4397*('BCI &amp; PEM Results'!C182-0.25))+(0.4304*('BCI &amp; PEM Results'!D182+C182-0.2))-(0.4198*'Intermediate Calculations'!Q182)+(0.02954*100*'Data Entry'!K182*'Intermediate Calculations'!E182))-(-5.7345+(0.5005*I182)-(0.9457*'Intermediate Calculations'!N182)+(0.3102*('BCI &amp; PEM Results'!C182-0.25))+(0.8054*('BCI &amp; PEM Results'!D182+'BCI &amp; PEM Results'!C182-0.2))-(0.9642*'Intermediate Calculations'!Q182)+(0.01469*'Intermediate Calculations'!E182*'Data Entry'!K182*100)))</f>
        <v>8.21450688</v>
      </c>
      <c r="Q182" s="48" t="e">
        <f t="shared" si="8"/>
        <v>#DIV/0!</v>
      </c>
    </row>
    <row r="183" spans="1:17" ht="12.75">
      <c r="A183" s="44">
        <f>'Data Entry'!A183</f>
        <v>0</v>
      </c>
      <c r="B183" s="24">
        <f>IF(OR('Data Entry'!E183&gt;2.9,'Data Entry'!F183&gt;2.9),1,0)</f>
        <v>0</v>
      </c>
      <c r="C183" s="19">
        <f>IF('Data Entry'!E183&gt;0,'Data Entry'!E183,'Data Entry'!F183)</f>
        <v>0</v>
      </c>
      <c r="D183" s="19">
        <f>'Data Entry'!D183</f>
        <v>0</v>
      </c>
      <c r="E183" s="25" t="e">
        <f>'Intermediate Calculations'!G183</f>
        <v>#DIV/0!</v>
      </c>
      <c r="F183" s="25" t="e">
        <f>'Intermediate Calculations'!H183</f>
        <v>#DIV/0!</v>
      </c>
      <c r="G183" s="20">
        <f>IF('Data Entry'!I183&gt;0,'Data Entry'!I183,'Data Entry'!H183+9)</f>
        <v>9</v>
      </c>
      <c r="H183" s="20">
        <f>IF(AND('Data Entry'!M183="y",'Data Entry'!N183&gt;0.29),1,0)</f>
        <v>0</v>
      </c>
      <c r="I183" s="20">
        <f>IF('Data Entry'!G183="Y",1,0)</f>
        <v>0</v>
      </c>
      <c r="J183" s="20">
        <f>'Intermediate Calculations'!J183+'Intermediate Calculations'!L183+'Intermediate Calculations'!M183</f>
        <v>0</v>
      </c>
      <c r="K183" s="26" t="e">
        <f>3.67-(0.966*B183)-(0.125*(C183-1))-(0.152*(D183-1))+(0.002*E183)+(0.0004*F183)+(0.035*G183)+(0.506*H183)-(0.264*I183)+J183+(0.4*'Intermediate Calculations'!O183)</f>
        <v>#DIV/0!</v>
      </c>
      <c r="L183" s="20" t="e">
        <f t="shared" si="6"/>
        <v>#DIV/0!</v>
      </c>
      <c r="M183" s="18" t="e">
        <f t="shared" si="7"/>
        <v>#DIV/0!</v>
      </c>
      <c r="N183" s="19">
        <f>1.7435+(0.4669*I183)-(0.2981*'Intermediate Calculations'!O183)-(0.8043*'Intermediate Calculations'!N183)+(0.2954*('BCI &amp; PEM Results'!C183-0.25))</f>
        <v>1.66965</v>
      </c>
      <c r="O183" s="46">
        <f>'Intermediate Calculations'!S183/(1+'Intermediate Calculations'!S183)</f>
        <v>0.9968377409247899</v>
      </c>
      <c r="P183" s="19">
        <f>((1.664+(0.4632*(N183+0.25*H183))+(0.9046*I183)-(2.5759*'Intermediate Calculations'!N183)+(0.4397*('BCI &amp; PEM Results'!C183-0.25))+(0.4304*('BCI &amp; PEM Results'!D183+C183-0.2))-(0.4198*'Intermediate Calculations'!Q183)+(0.02954*100*'Data Entry'!K183*'Intermediate Calculations'!E183))-(-5.7345+(0.5005*I183)-(0.9457*'Intermediate Calculations'!N183)+(0.3102*('BCI &amp; PEM Results'!C183-0.25))+(0.8054*('BCI &amp; PEM Results'!D183+'BCI &amp; PEM Results'!C183-0.2))-(0.9642*'Intermediate Calculations'!Q183)+(0.01469*'Intermediate Calculations'!E183*'Data Entry'!K183*100)))</f>
        <v>8.21450688</v>
      </c>
      <c r="Q183" s="48" t="e">
        <f t="shared" si="8"/>
        <v>#DIV/0!</v>
      </c>
    </row>
    <row r="184" spans="1:17" ht="12.75">
      <c r="A184" s="44">
        <f>'Data Entry'!A184</f>
        <v>0</v>
      </c>
      <c r="B184" s="24">
        <f>IF(OR('Data Entry'!E184&gt;2.9,'Data Entry'!F184&gt;2.9),1,0)</f>
        <v>0</v>
      </c>
      <c r="C184" s="19">
        <f>IF('Data Entry'!E184&gt;0,'Data Entry'!E184,'Data Entry'!F184)</f>
        <v>0</v>
      </c>
      <c r="D184" s="19">
        <f>'Data Entry'!D184</f>
        <v>0</v>
      </c>
      <c r="E184" s="25" t="e">
        <f>'Intermediate Calculations'!G184</f>
        <v>#DIV/0!</v>
      </c>
      <c r="F184" s="25" t="e">
        <f>'Intermediate Calculations'!H184</f>
        <v>#DIV/0!</v>
      </c>
      <c r="G184" s="20">
        <f>IF('Data Entry'!I184&gt;0,'Data Entry'!I184,'Data Entry'!H184+9)</f>
        <v>9</v>
      </c>
      <c r="H184" s="20">
        <f>IF(AND('Data Entry'!M184="y",'Data Entry'!N184&gt;0.29),1,0)</f>
        <v>0</v>
      </c>
      <c r="I184" s="20">
        <f>IF('Data Entry'!G184="Y",1,0)</f>
        <v>0</v>
      </c>
      <c r="J184" s="20">
        <f>'Intermediate Calculations'!J184+'Intermediate Calculations'!L184+'Intermediate Calculations'!M184</f>
        <v>0</v>
      </c>
      <c r="K184" s="26" t="e">
        <f>3.67-(0.966*B184)-(0.125*(C184-1))-(0.152*(D184-1))+(0.002*E184)+(0.0004*F184)+(0.035*G184)+(0.506*H184)-(0.264*I184)+J184+(0.4*'Intermediate Calculations'!O184)</f>
        <v>#DIV/0!</v>
      </c>
      <c r="L184" s="20" t="e">
        <f t="shared" si="6"/>
        <v>#DIV/0!</v>
      </c>
      <c r="M184" s="18" t="e">
        <f t="shared" si="7"/>
        <v>#DIV/0!</v>
      </c>
      <c r="N184" s="19">
        <f>1.7435+(0.4669*I184)-(0.2981*'Intermediate Calculations'!O184)-(0.8043*'Intermediate Calculations'!N184)+(0.2954*('BCI &amp; PEM Results'!C184-0.25))</f>
        <v>1.66965</v>
      </c>
      <c r="O184" s="46">
        <f>'Intermediate Calculations'!S184/(1+'Intermediate Calculations'!S184)</f>
        <v>0.9968377409247899</v>
      </c>
      <c r="P184" s="19">
        <f>((1.664+(0.4632*(N184+0.25*H184))+(0.9046*I184)-(2.5759*'Intermediate Calculations'!N184)+(0.4397*('BCI &amp; PEM Results'!C184-0.25))+(0.4304*('BCI &amp; PEM Results'!D184+C184-0.2))-(0.4198*'Intermediate Calculations'!Q184)+(0.02954*100*'Data Entry'!K184*'Intermediate Calculations'!E184))-(-5.7345+(0.5005*I184)-(0.9457*'Intermediate Calculations'!N184)+(0.3102*('BCI &amp; PEM Results'!C184-0.25))+(0.8054*('BCI &amp; PEM Results'!D184+'BCI &amp; PEM Results'!C184-0.2))-(0.9642*'Intermediate Calculations'!Q184)+(0.01469*'Intermediate Calculations'!E184*'Data Entry'!K184*100)))</f>
        <v>8.21450688</v>
      </c>
      <c r="Q184" s="48" t="e">
        <f t="shared" si="8"/>
        <v>#DIV/0!</v>
      </c>
    </row>
    <row r="185" spans="1:17" ht="12.75">
      <c r="A185" s="44">
        <f>'Data Entry'!A185</f>
        <v>0</v>
      </c>
      <c r="B185" s="24">
        <f>IF(OR('Data Entry'!E185&gt;2.9,'Data Entry'!F185&gt;2.9),1,0)</f>
        <v>0</v>
      </c>
      <c r="C185" s="19">
        <f>IF('Data Entry'!E185&gt;0,'Data Entry'!E185,'Data Entry'!F185)</f>
        <v>0</v>
      </c>
      <c r="D185" s="19">
        <f>'Data Entry'!D185</f>
        <v>0</v>
      </c>
      <c r="E185" s="25" t="e">
        <f>'Intermediate Calculations'!G185</f>
        <v>#DIV/0!</v>
      </c>
      <c r="F185" s="25" t="e">
        <f>'Intermediate Calculations'!H185</f>
        <v>#DIV/0!</v>
      </c>
      <c r="G185" s="20">
        <f>IF('Data Entry'!I185&gt;0,'Data Entry'!I185,'Data Entry'!H185+9)</f>
        <v>9</v>
      </c>
      <c r="H185" s="20">
        <f>IF(AND('Data Entry'!M185="y",'Data Entry'!N185&gt;0.29),1,0)</f>
        <v>0</v>
      </c>
      <c r="I185" s="20">
        <f>IF('Data Entry'!G185="Y",1,0)</f>
        <v>0</v>
      </c>
      <c r="J185" s="20">
        <f>'Intermediate Calculations'!J185+'Intermediate Calculations'!L185+'Intermediate Calculations'!M185</f>
        <v>0</v>
      </c>
      <c r="K185" s="26" t="e">
        <f>3.67-(0.966*B185)-(0.125*(C185-1))-(0.152*(D185-1))+(0.002*E185)+(0.0004*F185)+(0.035*G185)+(0.506*H185)-(0.264*I185)+J185+(0.4*'Intermediate Calculations'!O185)</f>
        <v>#DIV/0!</v>
      </c>
      <c r="L185" s="20" t="e">
        <f t="shared" si="6"/>
        <v>#DIV/0!</v>
      </c>
      <c r="M185" s="18" t="e">
        <f t="shared" si="7"/>
        <v>#DIV/0!</v>
      </c>
      <c r="N185" s="19">
        <f>1.7435+(0.4669*I185)-(0.2981*'Intermediate Calculations'!O185)-(0.8043*'Intermediate Calculations'!N185)+(0.2954*('BCI &amp; PEM Results'!C185-0.25))</f>
        <v>1.66965</v>
      </c>
      <c r="O185" s="46">
        <f>'Intermediate Calculations'!S185/(1+'Intermediate Calculations'!S185)</f>
        <v>0.9968377409247899</v>
      </c>
      <c r="P185" s="19">
        <f>((1.664+(0.4632*(N185+0.25*H185))+(0.9046*I185)-(2.5759*'Intermediate Calculations'!N185)+(0.4397*('BCI &amp; PEM Results'!C185-0.25))+(0.4304*('BCI &amp; PEM Results'!D185+C185-0.2))-(0.4198*'Intermediate Calculations'!Q185)+(0.02954*100*'Data Entry'!K185*'Intermediate Calculations'!E185))-(-5.7345+(0.5005*I185)-(0.9457*'Intermediate Calculations'!N185)+(0.3102*('BCI &amp; PEM Results'!C185-0.25))+(0.8054*('BCI &amp; PEM Results'!D185+'BCI &amp; PEM Results'!C185-0.2))-(0.9642*'Intermediate Calculations'!Q185)+(0.01469*'Intermediate Calculations'!E185*'Data Entry'!K185*100)))</f>
        <v>8.21450688</v>
      </c>
      <c r="Q185" s="48" t="e">
        <f t="shared" si="8"/>
        <v>#DIV/0!</v>
      </c>
    </row>
    <row r="186" spans="1:17" ht="12.75">
      <c r="A186" s="44">
        <f>'Data Entry'!A186</f>
        <v>0</v>
      </c>
      <c r="B186" s="24">
        <f>IF(OR('Data Entry'!E186&gt;2.9,'Data Entry'!F186&gt;2.9),1,0)</f>
        <v>0</v>
      </c>
      <c r="C186" s="19">
        <f>IF('Data Entry'!E186&gt;0,'Data Entry'!E186,'Data Entry'!F186)</f>
        <v>0</v>
      </c>
      <c r="D186" s="19">
        <f>'Data Entry'!D186</f>
        <v>0</v>
      </c>
      <c r="E186" s="25" t="e">
        <f>'Intermediate Calculations'!G186</f>
        <v>#DIV/0!</v>
      </c>
      <c r="F186" s="25" t="e">
        <f>'Intermediate Calculations'!H186</f>
        <v>#DIV/0!</v>
      </c>
      <c r="G186" s="20">
        <f>IF('Data Entry'!I186&gt;0,'Data Entry'!I186,'Data Entry'!H186+9)</f>
        <v>9</v>
      </c>
      <c r="H186" s="20">
        <f>IF(AND('Data Entry'!M186="y",'Data Entry'!N186&gt;0.29),1,0)</f>
        <v>0</v>
      </c>
      <c r="I186" s="20">
        <f>IF('Data Entry'!G186="Y",1,0)</f>
        <v>0</v>
      </c>
      <c r="J186" s="20">
        <f>'Intermediate Calculations'!J186+'Intermediate Calculations'!L186+'Intermediate Calculations'!M186</f>
        <v>0</v>
      </c>
      <c r="K186" s="26" t="e">
        <f>3.67-(0.966*B186)-(0.125*(C186-1))-(0.152*(D186-1))+(0.002*E186)+(0.0004*F186)+(0.035*G186)+(0.506*H186)-(0.264*I186)+J186+(0.4*'Intermediate Calculations'!O186)</f>
        <v>#DIV/0!</v>
      </c>
      <c r="L186" s="20" t="e">
        <f t="shared" si="6"/>
        <v>#DIV/0!</v>
      </c>
      <c r="M186" s="18" t="e">
        <f t="shared" si="7"/>
        <v>#DIV/0!</v>
      </c>
      <c r="N186" s="19">
        <f>1.7435+(0.4669*I186)-(0.2981*'Intermediate Calculations'!O186)-(0.8043*'Intermediate Calculations'!N186)+(0.2954*('BCI &amp; PEM Results'!C186-0.25))</f>
        <v>1.66965</v>
      </c>
      <c r="O186" s="46">
        <f>'Intermediate Calculations'!S186/(1+'Intermediate Calculations'!S186)</f>
        <v>0.9968377409247899</v>
      </c>
      <c r="P186" s="19">
        <f>((1.664+(0.4632*(N186+0.25*H186))+(0.9046*I186)-(2.5759*'Intermediate Calculations'!N186)+(0.4397*('BCI &amp; PEM Results'!C186-0.25))+(0.4304*('BCI &amp; PEM Results'!D186+C186-0.2))-(0.4198*'Intermediate Calculations'!Q186)+(0.02954*100*'Data Entry'!K186*'Intermediate Calculations'!E186))-(-5.7345+(0.5005*I186)-(0.9457*'Intermediate Calculations'!N186)+(0.3102*('BCI &amp; PEM Results'!C186-0.25))+(0.8054*('BCI &amp; PEM Results'!D186+'BCI &amp; PEM Results'!C186-0.2))-(0.9642*'Intermediate Calculations'!Q186)+(0.01469*'Intermediate Calculations'!E186*'Data Entry'!K186*100)))</f>
        <v>8.21450688</v>
      </c>
      <c r="Q186" s="48" t="e">
        <f t="shared" si="8"/>
        <v>#DIV/0!</v>
      </c>
    </row>
    <row r="187" spans="1:17" ht="12.75">
      <c r="A187" s="44">
        <f>'Data Entry'!A187</f>
        <v>0</v>
      </c>
      <c r="B187" s="24">
        <f>IF(OR('Data Entry'!E187&gt;2.9,'Data Entry'!F187&gt;2.9),1,0)</f>
        <v>0</v>
      </c>
      <c r="C187" s="19">
        <f>IF('Data Entry'!E187&gt;0,'Data Entry'!E187,'Data Entry'!F187)</f>
        <v>0</v>
      </c>
      <c r="D187" s="19">
        <f>'Data Entry'!D187</f>
        <v>0</v>
      </c>
      <c r="E187" s="25" t="e">
        <f>'Intermediate Calculations'!G187</f>
        <v>#DIV/0!</v>
      </c>
      <c r="F187" s="25" t="e">
        <f>'Intermediate Calculations'!H187</f>
        <v>#DIV/0!</v>
      </c>
      <c r="G187" s="20">
        <f>IF('Data Entry'!I187&gt;0,'Data Entry'!I187,'Data Entry'!H187+9)</f>
        <v>9</v>
      </c>
      <c r="H187" s="20">
        <f>IF(AND('Data Entry'!M187="y",'Data Entry'!N187&gt;0.29),1,0)</f>
        <v>0</v>
      </c>
      <c r="I187" s="20">
        <f>IF('Data Entry'!G187="Y",1,0)</f>
        <v>0</v>
      </c>
      <c r="J187" s="20">
        <f>'Intermediate Calculations'!J187+'Intermediate Calculations'!L187+'Intermediate Calculations'!M187</f>
        <v>0</v>
      </c>
      <c r="K187" s="26" t="e">
        <f>3.67-(0.966*B187)-(0.125*(C187-1))-(0.152*(D187-1))+(0.002*E187)+(0.0004*F187)+(0.035*G187)+(0.506*H187)-(0.264*I187)+J187+(0.4*'Intermediate Calculations'!O187)</f>
        <v>#DIV/0!</v>
      </c>
      <c r="L187" s="20" t="e">
        <f t="shared" si="6"/>
        <v>#DIV/0!</v>
      </c>
      <c r="M187" s="18" t="e">
        <f t="shared" si="7"/>
        <v>#DIV/0!</v>
      </c>
      <c r="N187" s="19">
        <f>1.7435+(0.4669*I187)-(0.2981*'Intermediate Calculations'!O187)-(0.8043*'Intermediate Calculations'!N187)+(0.2954*('BCI &amp; PEM Results'!C187-0.25))</f>
        <v>1.66965</v>
      </c>
      <c r="O187" s="46">
        <f>'Intermediate Calculations'!S187/(1+'Intermediate Calculations'!S187)</f>
        <v>0.9968377409247899</v>
      </c>
      <c r="P187" s="19">
        <f>((1.664+(0.4632*(N187+0.25*H187))+(0.9046*I187)-(2.5759*'Intermediate Calculations'!N187)+(0.4397*('BCI &amp; PEM Results'!C187-0.25))+(0.4304*('BCI &amp; PEM Results'!D187+C187-0.2))-(0.4198*'Intermediate Calculations'!Q187)+(0.02954*100*'Data Entry'!K187*'Intermediate Calculations'!E187))-(-5.7345+(0.5005*I187)-(0.9457*'Intermediate Calculations'!N187)+(0.3102*('BCI &amp; PEM Results'!C187-0.25))+(0.8054*('BCI &amp; PEM Results'!D187+'BCI &amp; PEM Results'!C187-0.2))-(0.9642*'Intermediate Calculations'!Q187)+(0.01469*'Intermediate Calculations'!E187*'Data Entry'!K187*100)))</f>
        <v>8.21450688</v>
      </c>
      <c r="Q187" s="48" t="e">
        <f t="shared" si="8"/>
        <v>#DIV/0!</v>
      </c>
    </row>
    <row r="188" spans="1:17" ht="12.75">
      <c r="A188" s="44">
        <f>'Data Entry'!A188</f>
        <v>0</v>
      </c>
      <c r="B188" s="24">
        <f>IF(OR('Data Entry'!E188&gt;2.9,'Data Entry'!F188&gt;2.9),1,0)</f>
        <v>0</v>
      </c>
      <c r="C188" s="19">
        <f>IF('Data Entry'!E188&gt;0,'Data Entry'!E188,'Data Entry'!F188)</f>
        <v>0</v>
      </c>
      <c r="D188" s="19">
        <f>'Data Entry'!D188</f>
        <v>0</v>
      </c>
      <c r="E188" s="25" t="e">
        <f>'Intermediate Calculations'!G188</f>
        <v>#DIV/0!</v>
      </c>
      <c r="F188" s="25" t="e">
        <f>'Intermediate Calculations'!H188</f>
        <v>#DIV/0!</v>
      </c>
      <c r="G188" s="20">
        <f>IF('Data Entry'!I188&gt;0,'Data Entry'!I188,'Data Entry'!H188+9)</f>
        <v>9</v>
      </c>
      <c r="H188" s="20">
        <f>IF(AND('Data Entry'!M188="y",'Data Entry'!N188&gt;0.29),1,0)</f>
        <v>0</v>
      </c>
      <c r="I188" s="20">
        <f>IF('Data Entry'!G188="Y",1,0)</f>
        <v>0</v>
      </c>
      <c r="J188" s="20">
        <f>'Intermediate Calculations'!J188+'Intermediate Calculations'!L188+'Intermediate Calculations'!M188</f>
        <v>0</v>
      </c>
      <c r="K188" s="26" t="e">
        <f>3.67-(0.966*B188)-(0.125*(C188-1))-(0.152*(D188-1))+(0.002*E188)+(0.0004*F188)+(0.035*G188)+(0.506*H188)-(0.264*I188)+J188+(0.4*'Intermediate Calculations'!O188)</f>
        <v>#DIV/0!</v>
      </c>
      <c r="L188" s="20" t="e">
        <f t="shared" si="6"/>
        <v>#DIV/0!</v>
      </c>
      <c r="M188" s="18" t="e">
        <f t="shared" si="7"/>
        <v>#DIV/0!</v>
      </c>
      <c r="N188" s="19">
        <f>1.7435+(0.4669*I188)-(0.2981*'Intermediate Calculations'!O188)-(0.8043*'Intermediate Calculations'!N188)+(0.2954*('BCI &amp; PEM Results'!C188-0.25))</f>
        <v>1.66965</v>
      </c>
      <c r="O188" s="46">
        <f>'Intermediate Calculations'!S188/(1+'Intermediate Calculations'!S188)</f>
        <v>0.9968377409247899</v>
      </c>
      <c r="P188" s="19">
        <f>((1.664+(0.4632*(N188+0.25*H188))+(0.9046*I188)-(2.5759*'Intermediate Calculations'!N188)+(0.4397*('BCI &amp; PEM Results'!C188-0.25))+(0.4304*('BCI &amp; PEM Results'!D188+C188-0.2))-(0.4198*'Intermediate Calculations'!Q188)+(0.02954*100*'Data Entry'!K188*'Intermediate Calculations'!E188))-(-5.7345+(0.5005*I188)-(0.9457*'Intermediate Calculations'!N188)+(0.3102*('BCI &amp; PEM Results'!C188-0.25))+(0.8054*('BCI &amp; PEM Results'!D188+'BCI &amp; PEM Results'!C188-0.2))-(0.9642*'Intermediate Calculations'!Q188)+(0.01469*'Intermediate Calculations'!E188*'Data Entry'!K188*100)))</f>
        <v>8.21450688</v>
      </c>
      <c r="Q188" s="48" t="e">
        <f t="shared" si="8"/>
        <v>#DIV/0!</v>
      </c>
    </row>
    <row r="189" spans="1:17" ht="12.75">
      <c r="A189" s="44">
        <f>'Data Entry'!A189</f>
        <v>0</v>
      </c>
      <c r="B189" s="24">
        <f>IF(OR('Data Entry'!E189&gt;2.9,'Data Entry'!F189&gt;2.9),1,0)</f>
        <v>0</v>
      </c>
      <c r="C189" s="19">
        <f>IF('Data Entry'!E189&gt;0,'Data Entry'!E189,'Data Entry'!F189)</f>
        <v>0</v>
      </c>
      <c r="D189" s="19">
        <f>'Data Entry'!D189</f>
        <v>0</v>
      </c>
      <c r="E189" s="25" t="e">
        <f>'Intermediate Calculations'!G189</f>
        <v>#DIV/0!</v>
      </c>
      <c r="F189" s="25" t="e">
        <f>'Intermediate Calculations'!H189</f>
        <v>#DIV/0!</v>
      </c>
      <c r="G189" s="20">
        <f>IF('Data Entry'!I189&gt;0,'Data Entry'!I189,'Data Entry'!H189+9)</f>
        <v>9</v>
      </c>
      <c r="H189" s="20">
        <f>IF(AND('Data Entry'!M189="y",'Data Entry'!N189&gt;0.29),1,0)</f>
        <v>0</v>
      </c>
      <c r="I189" s="20">
        <f>IF('Data Entry'!G189="Y",1,0)</f>
        <v>0</v>
      </c>
      <c r="J189" s="20">
        <f>'Intermediate Calculations'!J189+'Intermediate Calculations'!L189+'Intermediate Calculations'!M189</f>
        <v>0</v>
      </c>
      <c r="K189" s="26" t="e">
        <f>3.67-(0.966*B189)-(0.125*(C189-1))-(0.152*(D189-1))+(0.002*E189)+(0.0004*F189)+(0.035*G189)+(0.506*H189)-(0.264*I189)+J189+(0.4*'Intermediate Calculations'!O189)</f>
        <v>#DIV/0!</v>
      </c>
      <c r="L189" s="20" t="e">
        <f t="shared" si="6"/>
        <v>#DIV/0!</v>
      </c>
      <c r="M189" s="18" t="e">
        <f t="shared" si="7"/>
        <v>#DIV/0!</v>
      </c>
      <c r="N189" s="19">
        <f>1.7435+(0.4669*I189)-(0.2981*'Intermediate Calculations'!O189)-(0.8043*'Intermediate Calculations'!N189)+(0.2954*('BCI &amp; PEM Results'!C189-0.25))</f>
        <v>1.66965</v>
      </c>
      <c r="O189" s="46">
        <f>'Intermediate Calculations'!S189/(1+'Intermediate Calculations'!S189)</f>
        <v>0.9968377409247899</v>
      </c>
      <c r="P189" s="19">
        <f>((1.664+(0.4632*(N189+0.25*H189))+(0.9046*I189)-(2.5759*'Intermediate Calculations'!N189)+(0.4397*('BCI &amp; PEM Results'!C189-0.25))+(0.4304*('BCI &amp; PEM Results'!D189+C189-0.2))-(0.4198*'Intermediate Calculations'!Q189)+(0.02954*100*'Data Entry'!K189*'Intermediate Calculations'!E189))-(-5.7345+(0.5005*I189)-(0.9457*'Intermediate Calculations'!N189)+(0.3102*('BCI &amp; PEM Results'!C189-0.25))+(0.8054*('BCI &amp; PEM Results'!D189+'BCI &amp; PEM Results'!C189-0.2))-(0.9642*'Intermediate Calculations'!Q189)+(0.01469*'Intermediate Calculations'!E189*'Data Entry'!K189*100)))</f>
        <v>8.21450688</v>
      </c>
      <c r="Q189" s="48" t="e">
        <f t="shared" si="8"/>
        <v>#DIV/0!</v>
      </c>
    </row>
    <row r="190" spans="1:17" ht="12.75">
      <c r="A190" s="44">
        <f>'Data Entry'!A190</f>
        <v>0</v>
      </c>
      <c r="B190" s="24">
        <f>IF(OR('Data Entry'!E190&gt;2.9,'Data Entry'!F190&gt;2.9),1,0)</f>
        <v>0</v>
      </c>
      <c r="C190" s="19">
        <f>IF('Data Entry'!E190&gt;0,'Data Entry'!E190,'Data Entry'!F190)</f>
        <v>0</v>
      </c>
      <c r="D190" s="19">
        <f>'Data Entry'!D190</f>
        <v>0</v>
      </c>
      <c r="E190" s="25" t="e">
        <f>'Intermediate Calculations'!G190</f>
        <v>#DIV/0!</v>
      </c>
      <c r="F190" s="25" t="e">
        <f>'Intermediate Calculations'!H190</f>
        <v>#DIV/0!</v>
      </c>
      <c r="G190" s="20">
        <f>IF('Data Entry'!I190&gt;0,'Data Entry'!I190,'Data Entry'!H190+9)</f>
        <v>9</v>
      </c>
      <c r="H190" s="20">
        <f>IF(AND('Data Entry'!M190="y",'Data Entry'!N190&gt;0.29),1,0)</f>
        <v>0</v>
      </c>
      <c r="I190" s="20">
        <f>IF('Data Entry'!G190="Y",1,0)</f>
        <v>0</v>
      </c>
      <c r="J190" s="20">
        <f>'Intermediate Calculations'!J190+'Intermediate Calculations'!L190+'Intermediate Calculations'!M190</f>
        <v>0</v>
      </c>
      <c r="K190" s="26" t="e">
        <f>3.67-(0.966*B190)-(0.125*(C190-1))-(0.152*(D190-1))+(0.002*E190)+(0.0004*F190)+(0.035*G190)+(0.506*H190)-(0.264*I190)+J190+(0.4*'Intermediate Calculations'!O190)</f>
        <v>#DIV/0!</v>
      </c>
      <c r="L190" s="20" t="e">
        <f t="shared" si="6"/>
        <v>#DIV/0!</v>
      </c>
      <c r="M190" s="18" t="e">
        <f t="shared" si="7"/>
        <v>#DIV/0!</v>
      </c>
      <c r="N190" s="19">
        <f>1.7435+(0.4669*I190)-(0.2981*'Intermediate Calculations'!O190)-(0.8043*'Intermediate Calculations'!N190)+(0.2954*('BCI &amp; PEM Results'!C190-0.25))</f>
        <v>1.66965</v>
      </c>
      <c r="O190" s="46">
        <f>'Intermediate Calculations'!S190/(1+'Intermediate Calculations'!S190)</f>
        <v>0.9968377409247899</v>
      </c>
      <c r="P190" s="19">
        <f>((1.664+(0.4632*(N190+0.25*H190))+(0.9046*I190)-(2.5759*'Intermediate Calculations'!N190)+(0.4397*('BCI &amp; PEM Results'!C190-0.25))+(0.4304*('BCI &amp; PEM Results'!D190+C190-0.2))-(0.4198*'Intermediate Calculations'!Q190)+(0.02954*100*'Data Entry'!K190*'Intermediate Calculations'!E190))-(-5.7345+(0.5005*I190)-(0.9457*'Intermediate Calculations'!N190)+(0.3102*('BCI &amp; PEM Results'!C190-0.25))+(0.8054*('BCI &amp; PEM Results'!D190+'BCI &amp; PEM Results'!C190-0.2))-(0.9642*'Intermediate Calculations'!Q190)+(0.01469*'Intermediate Calculations'!E190*'Data Entry'!K190*100)))</f>
        <v>8.21450688</v>
      </c>
      <c r="Q190" s="48" t="e">
        <f t="shared" si="8"/>
        <v>#DIV/0!</v>
      </c>
    </row>
    <row r="191" spans="1:17" ht="12.75">
      <c r="A191" s="44">
        <f>'Data Entry'!A191</f>
        <v>0</v>
      </c>
      <c r="B191" s="24">
        <f>IF(OR('Data Entry'!E191&gt;2.9,'Data Entry'!F191&gt;2.9),1,0)</f>
        <v>0</v>
      </c>
      <c r="C191" s="19">
        <f>IF('Data Entry'!E191&gt;0,'Data Entry'!E191,'Data Entry'!F191)</f>
        <v>0</v>
      </c>
      <c r="D191" s="19">
        <f>'Data Entry'!D191</f>
        <v>0</v>
      </c>
      <c r="E191" s="25" t="e">
        <f>'Intermediate Calculations'!G191</f>
        <v>#DIV/0!</v>
      </c>
      <c r="F191" s="25" t="e">
        <f>'Intermediate Calculations'!H191</f>
        <v>#DIV/0!</v>
      </c>
      <c r="G191" s="20">
        <f>IF('Data Entry'!I191&gt;0,'Data Entry'!I191,'Data Entry'!H191+9)</f>
        <v>9</v>
      </c>
      <c r="H191" s="20">
        <f>IF(AND('Data Entry'!M191="y",'Data Entry'!N191&gt;0.29),1,0)</f>
        <v>0</v>
      </c>
      <c r="I191" s="20">
        <f>IF('Data Entry'!G191="Y",1,0)</f>
        <v>0</v>
      </c>
      <c r="J191" s="20">
        <f>'Intermediate Calculations'!J191+'Intermediate Calculations'!L191+'Intermediate Calculations'!M191</f>
        <v>0</v>
      </c>
      <c r="K191" s="26" t="e">
        <f>3.67-(0.966*B191)-(0.125*(C191-1))-(0.152*(D191-1))+(0.002*E191)+(0.0004*F191)+(0.035*G191)+(0.506*H191)-(0.264*I191)+J191+(0.4*'Intermediate Calculations'!O191)</f>
        <v>#DIV/0!</v>
      </c>
      <c r="L191" s="20" t="e">
        <f t="shared" si="6"/>
        <v>#DIV/0!</v>
      </c>
      <c r="M191" s="18" t="e">
        <f t="shared" si="7"/>
        <v>#DIV/0!</v>
      </c>
      <c r="N191" s="19">
        <f>1.7435+(0.4669*I191)-(0.2981*'Intermediate Calculations'!O191)-(0.8043*'Intermediate Calculations'!N191)+(0.2954*('BCI &amp; PEM Results'!C191-0.25))</f>
        <v>1.66965</v>
      </c>
      <c r="O191" s="46">
        <f>'Intermediate Calculations'!S191/(1+'Intermediate Calculations'!S191)</f>
        <v>0.9968377409247899</v>
      </c>
      <c r="P191" s="19">
        <f>((1.664+(0.4632*(N191+0.25*H191))+(0.9046*I191)-(2.5759*'Intermediate Calculations'!N191)+(0.4397*('BCI &amp; PEM Results'!C191-0.25))+(0.4304*('BCI &amp; PEM Results'!D191+C191-0.2))-(0.4198*'Intermediate Calculations'!Q191)+(0.02954*100*'Data Entry'!K191*'Intermediate Calculations'!E191))-(-5.7345+(0.5005*I191)-(0.9457*'Intermediate Calculations'!N191)+(0.3102*('BCI &amp; PEM Results'!C191-0.25))+(0.8054*('BCI &amp; PEM Results'!D191+'BCI &amp; PEM Results'!C191-0.2))-(0.9642*'Intermediate Calculations'!Q191)+(0.01469*'Intermediate Calculations'!E191*'Data Entry'!K191*100)))</f>
        <v>8.21450688</v>
      </c>
      <c r="Q191" s="48" t="e">
        <f t="shared" si="8"/>
        <v>#DIV/0!</v>
      </c>
    </row>
    <row r="192" spans="1:17" ht="12.75">
      <c r="A192" s="44">
        <f>'Data Entry'!A192</f>
        <v>0</v>
      </c>
      <c r="B192" s="24">
        <f>IF(OR('Data Entry'!E192&gt;2.9,'Data Entry'!F192&gt;2.9),1,0)</f>
        <v>0</v>
      </c>
      <c r="C192" s="19">
        <f>IF('Data Entry'!E192&gt;0,'Data Entry'!E192,'Data Entry'!F192)</f>
        <v>0</v>
      </c>
      <c r="D192" s="19">
        <f>'Data Entry'!D192</f>
        <v>0</v>
      </c>
      <c r="E192" s="25" t="e">
        <f>'Intermediate Calculations'!G192</f>
        <v>#DIV/0!</v>
      </c>
      <c r="F192" s="25" t="e">
        <f>'Intermediate Calculations'!H192</f>
        <v>#DIV/0!</v>
      </c>
      <c r="G192" s="20">
        <f>IF('Data Entry'!I192&gt;0,'Data Entry'!I192,'Data Entry'!H192+9)</f>
        <v>9</v>
      </c>
      <c r="H192" s="20">
        <f>IF(AND('Data Entry'!M192="y",'Data Entry'!N192&gt;0.29),1,0)</f>
        <v>0</v>
      </c>
      <c r="I192" s="20">
        <f>IF('Data Entry'!G192="Y",1,0)</f>
        <v>0</v>
      </c>
      <c r="J192" s="20">
        <f>'Intermediate Calculations'!J192+'Intermediate Calculations'!L192+'Intermediate Calculations'!M192</f>
        <v>0</v>
      </c>
      <c r="K192" s="26" t="e">
        <f>3.67-(0.966*B192)-(0.125*(C192-1))-(0.152*(D192-1))+(0.002*E192)+(0.0004*F192)+(0.035*G192)+(0.506*H192)-(0.264*I192)+J192+(0.4*'Intermediate Calculations'!O192)</f>
        <v>#DIV/0!</v>
      </c>
      <c r="L192" s="20" t="e">
        <f t="shared" si="6"/>
        <v>#DIV/0!</v>
      </c>
      <c r="M192" s="18" t="e">
        <f t="shared" si="7"/>
        <v>#DIV/0!</v>
      </c>
      <c r="N192" s="19">
        <f>1.7435+(0.4669*I192)-(0.2981*'Intermediate Calculations'!O192)-(0.8043*'Intermediate Calculations'!N192)+(0.2954*('BCI &amp; PEM Results'!C192-0.25))</f>
        <v>1.66965</v>
      </c>
      <c r="O192" s="46">
        <f>'Intermediate Calculations'!S192/(1+'Intermediate Calculations'!S192)</f>
        <v>0.9968377409247899</v>
      </c>
      <c r="P192" s="19">
        <f>((1.664+(0.4632*(N192+0.25*H192))+(0.9046*I192)-(2.5759*'Intermediate Calculations'!N192)+(0.4397*('BCI &amp; PEM Results'!C192-0.25))+(0.4304*('BCI &amp; PEM Results'!D192+C192-0.2))-(0.4198*'Intermediate Calculations'!Q192)+(0.02954*100*'Data Entry'!K192*'Intermediate Calculations'!E192))-(-5.7345+(0.5005*I192)-(0.9457*'Intermediate Calculations'!N192)+(0.3102*('BCI &amp; PEM Results'!C192-0.25))+(0.8054*('BCI &amp; PEM Results'!D192+'BCI &amp; PEM Results'!C192-0.2))-(0.9642*'Intermediate Calculations'!Q192)+(0.01469*'Intermediate Calculations'!E192*'Data Entry'!K192*100)))</f>
        <v>8.21450688</v>
      </c>
      <c r="Q192" s="48" t="e">
        <f t="shared" si="8"/>
        <v>#DIV/0!</v>
      </c>
    </row>
    <row r="193" spans="1:17" ht="12.75">
      <c r="A193" s="44">
        <f>'Data Entry'!A193</f>
        <v>0</v>
      </c>
      <c r="B193" s="24">
        <f>IF(OR('Data Entry'!E193&gt;2.9,'Data Entry'!F193&gt;2.9),1,0)</f>
        <v>0</v>
      </c>
      <c r="C193" s="19">
        <f>IF('Data Entry'!E193&gt;0,'Data Entry'!E193,'Data Entry'!F193)</f>
        <v>0</v>
      </c>
      <c r="D193" s="19">
        <f>'Data Entry'!D193</f>
        <v>0</v>
      </c>
      <c r="E193" s="25" t="e">
        <f>'Intermediate Calculations'!G193</f>
        <v>#DIV/0!</v>
      </c>
      <c r="F193" s="25" t="e">
        <f>'Intermediate Calculations'!H193</f>
        <v>#DIV/0!</v>
      </c>
      <c r="G193" s="20">
        <f>IF('Data Entry'!I193&gt;0,'Data Entry'!I193,'Data Entry'!H193+9)</f>
        <v>9</v>
      </c>
      <c r="H193" s="20">
        <f>IF(AND('Data Entry'!M193="y",'Data Entry'!N193&gt;0.29),1,0)</f>
        <v>0</v>
      </c>
      <c r="I193" s="20">
        <f>IF('Data Entry'!G193="Y",1,0)</f>
        <v>0</v>
      </c>
      <c r="J193" s="20">
        <f>'Intermediate Calculations'!J193+'Intermediate Calculations'!L193+'Intermediate Calculations'!M193</f>
        <v>0</v>
      </c>
      <c r="K193" s="26" t="e">
        <f>3.67-(0.966*B193)-(0.125*(C193-1))-(0.152*(D193-1))+(0.002*E193)+(0.0004*F193)+(0.035*G193)+(0.506*H193)-(0.264*I193)+J193+(0.4*'Intermediate Calculations'!O193)</f>
        <v>#DIV/0!</v>
      </c>
      <c r="L193" s="20" t="e">
        <f t="shared" si="6"/>
        <v>#DIV/0!</v>
      </c>
      <c r="M193" s="18" t="e">
        <f t="shared" si="7"/>
        <v>#DIV/0!</v>
      </c>
      <c r="N193" s="19">
        <f>1.7435+(0.4669*I193)-(0.2981*'Intermediate Calculations'!O193)-(0.8043*'Intermediate Calculations'!N193)+(0.2954*('BCI &amp; PEM Results'!C193-0.25))</f>
        <v>1.66965</v>
      </c>
      <c r="O193" s="46">
        <f>'Intermediate Calculations'!S193/(1+'Intermediate Calculations'!S193)</f>
        <v>0.9968377409247899</v>
      </c>
      <c r="P193" s="19">
        <f>((1.664+(0.4632*(N193+0.25*H193))+(0.9046*I193)-(2.5759*'Intermediate Calculations'!N193)+(0.4397*('BCI &amp; PEM Results'!C193-0.25))+(0.4304*('BCI &amp; PEM Results'!D193+C193-0.2))-(0.4198*'Intermediate Calculations'!Q193)+(0.02954*100*'Data Entry'!K193*'Intermediate Calculations'!E193))-(-5.7345+(0.5005*I193)-(0.9457*'Intermediate Calculations'!N193)+(0.3102*('BCI &amp; PEM Results'!C193-0.25))+(0.8054*('BCI &amp; PEM Results'!D193+'BCI &amp; PEM Results'!C193-0.2))-(0.9642*'Intermediate Calculations'!Q193)+(0.01469*'Intermediate Calculations'!E193*'Data Entry'!K193*100)))</f>
        <v>8.21450688</v>
      </c>
      <c r="Q193" s="48" t="e">
        <f t="shared" si="8"/>
        <v>#DIV/0!</v>
      </c>
    </row>
    <row r="194" spans="1:17" ht="12.75">
      <c r="A194" s="44">
        <f>'Data Entry'!A194</f>
        <v>0</v>
      </c>
      <c r="B194" s="24">
        <f>IF(OR('Data Entry'!E194&gt;2.9,'Data Entry'!F194&gt;2.9),1,0)</f>
        <v>0</v>
      </c>
      <c r="C194" s="19">
        <f>IF('Data Entry'!E194&gt;0,'Data Entry'!E194,'Data Entry'!F194)</f>
        <v>0</v>
      </c>
      <c r="D194" s="19">
        <f>'Data Entry'!D194</f>
        <v>0</v>
      </c>
      <c r="E194" s="25" t="e">
        <f>'Intermediate Calculations'!G194</f>
        <v>#DIV/0!</v>
      </c>
      <c r="F194" s="25" t="e">
        <f>'Intermediate Calculations'!H194</f>
        <v>#DIV/0!</v>
      </c>
      <c r="G194" s="20">
        <f>IF('Data Entry'!I194&gt;0,'Data Entry'!I194,'Data Entry'!H194+9)</f>
        <v>9</v>
      </c>
      <c r="H194" s="20">
        <f>IF(AND('Data Entry'!M194="y",'Data Entry'!N194&gt;0.29),1,0)</f>
        <v>0</v>
      </c>
      <c r="I194" s="20">
        <f>IF('Data Entry'!G194="Y",1,0)</f>
        <v>0</v>
      </c>
      <c r="J194" s="20">
        <f>'Intermediate Calculations'!J194+'Intermediate Calculations'!L194+'Intermediate Calculations'!M194</f>
        <v>0</v>
      </c>
      <c r="K194" s="26" t="e">
        <f>3.67-(0.966*B194)-(0.125*(C194-1))-(0.152*(D194-1))+(0.002*E194)+(0.0004*F194)+(0.035*G194)+(0.506*H194)-(0.264*I194)+J194+(0.4*'Intermediate Calculations'!O194)</f>
        <v>#DIV/0!</v>
      </c>
      <c r="L194" s="20" t="e">
        <f t="shared" si="6"/>
        <v>#DIV/0!</v>
      </c>
      <c r="M194" s="18" t="e">
        <f t="shared" si="7"/>
        <v>#DIV/0!</v>
      </c>
      <c r="N194" s="19">
        <f>1.7435+(0.4669*I194)-(0.2981*'Intermediate Calculations'!O194)-(0.8043*'Intermediate Calculations'!N194)+(0.2954*('BCI &amp; PEM Results'!C194-0.25))</f>
        <v>1.66965</v>
      </c>
      <c r="O194" s="46">
        <f>'Intermediate Calculations'!S194/(1+'Intermediate Calculations'!S194)</f>
        <v>0.9968377409247899</v>
      </c>
      <c r="P194" s="19">
        <f>((1.664+(0.4632*(N194+0.25*H194))+(0.9046*I194)-(2.5759*'Intermediate Calculations'!N194)+(0.4397*('BCI &amp; PEM Results'!C194-0.25))+(0.4304*('BCI &amp; PEM Results'!D194+C194-0.2))-(0.4198*'Intermediate Calculations'!Q194)+(0.02954*100*'Data Entry'!K194*'Intermediate Calculations'!E194))-(-5.7345+(0.5005*I194)-(0.9457*'Intermediate Calculations'!N194)+(0.3102*('BCI &amp; PEM Results'!C194-0.25))+(0.8054*('BCI &amp; PEM Results'!D194+'BCI &amp; PEM Results'!C194-0.2))-(0.9642*'Intermediate Calculations'!Q194)+(0.01469*'Intermediate Calculations'!E194*'Data Entry'!K194*100)))</f>
        <v>8.21450688</v>
      </c>
      <c r="Q194" s="48" t="e">
        <f t="shared" si="8"/>
        <v>#DIV/0!</v>
      </c>
    </row>
    <row r="195" spans="1:17" ht="12.75">
      <c r="A195" s="44">
        <f>'Data Entry'!A195</f>
        <v>0</v>
      </c>
      <c r="B195" s="24">
        <f>IF(OR('Data Entry'!E195&gt;2.9,'Data Entry'!F195&gt;2.9),1,0)</f>
        <v>0</v>
      </c>
      <c r="C195" s="19">
        <f>IF('Data Entry'!E195&gt;0,'Data Entry'!E195,'Data Entry'!F195)</f>
        <v>0</v>
      </c>
      <c r="D195" s="19">
        <f>'Data Entry'!D195</f>
        <v>0</v>
      </c>
      <c r="E195" s="25" t="e">
        <f>'Intermediate Calculations'!G195</f>
        <v>#DIV/0!</v>
      </c>
      <c r="F195" s="25" t="e">
        <f>'Intermediate Calculations'!H195</f>
        <v>#DIV/0!</v>
      </c>
      <c r="G195" s="20">
        <f>IF('Data Entry'!I195&gt;0,'Data Entry'!I195,'Data Entry'!H195+9)</f>
        <v>9</v>
      </c>
      <c r="H195" s="20">
        <f>IF(AND('Data Entry'!M195="y",'Data Entry'!N195&gt;0.29),1,0)</f>
        <v>0</v>
      </c>
      <c r="I195" s="20">
        <f>IF('Data Entry'!G195="Y",1,0)</f>
        <v>0</v>
      </c>
      <c r="J195" s="20">
        <f>'Intermediate Calculations'!J195+'Intermediate Calculations'!L195+'Intermediate Calculations'!M195</f>
        <v>0</v>
      </c>
      <c r="K195" s="26" t="e">
        <f>3.67-(0.966*B195)-(0.125*(C195-1))-(0.152*(D195-1))+(0.002*E195)+(0.0004*F195)+(0.035*G195)+(0.506*H195)-(0.264*I195)+J195+(0.4*'Intermediate Calculations'!O195)</f>
        <v>#DIV/0!</v>
      </c>
      <c r="L195" s="20" t="e">
        <f t="shared" si="6"/>
        <v>#DIV/0!</v>
      </c>
      <c r="M195" s="18" t="e">
        <f t="shared" si="7"/>
        <v>#DIV/0!</v>
      </c>
      <c r="N195" s="19">
        <f>1.7435+(0.4669*I195)-(0.2981*'Intermediate Calculations'!O195)-(0.8043*'Intermediate Calculations'!N195)+(0.2954*('BCI &amp; PEM Results'!C195-0.25))</f>
        <v>1.66965</v>
      </c>
      <c r="O195" s="46">
        <f>'Intermediate Calculations'!S195/(1+'Intermediate Calculations'!S195)</f>
        <v>0.9968377409247899</v>
      </c>
      <c r="P195" s="19">
        <f>((1.664+(0.4632*(N195+0.25*H195))+(0.9046*I195)-(2.5759*'Intermediate Calculations'!N195)+(0.4397*('BCI &amp; PEM Results'!C195-0.25))+(0.4304*('BCI &amp; PEM Results'!D195+C195-0.2))-(0.4198*'Intermediate Calculations'!Q195)+(0.02954*100*'Data Entry'!K195*'Intermediate Calculations'!E195))-(-5.7345+(0.5005*I195)-(0.9457*'Intermediate Calculations'!N195)+(0.3102*('BCI &amp; PEM Results'!C195-0.25))+(0.8054*('BCI &amp; PEM Results'!D195+'BCI &amp; PEM Results'!C195-0.2))-(0.9642*'Intermediate Calculations'!Q195)+(0.01469*'Intermediate Calculations'!E195*'Data Entry'!K195*100)))</f>
        <v>8.21450688</v>
      </c>
      <c r="Q195" s="48" t="e">
        <f t="shared" si="8"/>
        <v>#DIV/0!</v>
      </c>
    </row>
    <row r="196" spans="1:17" ht="12.75">
      <c r="A196" s="44">
        <f>'Data Entry'!A196</f>
        <v>0</v>
      </c>
      <c r="B196" s="24">
        <f>IF(OR('Data Entry'!E196&gt;2.9,'Data Entry'!F196&gt;2.9),1,0)</f>
        <v>0</v>
      </c>
      <c r="C196" s="19">
        <f>IF('Data Entry'!E196&gt;0,'Data Entry'!E196,'Data Entry'!F196)</f>
        <v>0</v>
      </c>
      <c r="D196" s="19">
        <f>'Data Entry'!D196</f>
        <v>0</v>
      </c>
      <c r="E196" s="25" t="e">
        <f>'Intermediate Calculations'!G196</f>
        <v>#DIV/0!</v>
      </c>
      <c r="F196" s="25" t="e">
        <f>'Intermediate Calculations'!H196</f>
        <v>#DIV/0!</v>
      </c>
      <c r="G196" s="20">
        <f>IF('Data Entry'!I196&gt;0,'Data Entry'!I196,'Data Entry'!H196+9)</f>
        <v>9</v>
      </c>
      <c r="H196" s="20">
        <f>IF(AND('Data Entry'!M196="y",'Data Entry'!N196&gt;0.29),1,0)</f>
        <v>0</v>
      </c>
      <c r="I196" s="20">
        <f>IF('Data Entry'!G196="Y",1,0)</f>
        <v>0</v>
      </c>
      <c r="J196" s="20">
        <f>'Intermediate Calculations'!J196+'Intermediate Calculations'!L196+'Intermediate Calculations'!M196</f>
        <v>0</v>
      </c>
      <c r="K196" s="26" t="e">
        <f>3.67-(0.966*B196)-(0.125*(C196-1))-(0.152*(D196-1))+(0.002*E196)+(0.0004*F196)+(0.035*G196)+(0.506*H196)-(0.264*I196)+J196+(0.4*'Intermediate Calculations'!O196)</f>
        <v>#DIV/0!</v>
      </c>
      <c r="L196" s="20" t="e">
        <f>IF(K196&lt;1.51,"A",IF(K196&lt;2.31,"B",IF(K196&lt;3.41,"C",IF(K196&lt;4.41,"D",IF(K196&lt;5.31,"E","F")))))</f>
        <v>#DIV/0!</v>
      </c>
      <c r="M196" s="18" t="e">
        <f>IF(L196="A","Extremely High",IF(L196="B","Very High",IF(L196="C","Moderately High",IF(L196="D","Moderately Low",IF(L196="E","Very Low",IF(L196="F","Extremely Low","Unknown"))))))</f>
        <v>#DIV/0!</v>
      </c>
      <c r="N196" s="19">
        <f>1.7435+(0.4669*I196)-(0.2981*'Intermediate Calculations'!O196)-(0.8043*'Intermediate Calculations'!N196)+(0.2954*('BCI &amp; PEM Results'!C196-0.25))</f>
        <v>1.66965</v>
      </c>
      <c r="O196" s="46">
        <f>'Intermediate Calculations'!S196/(1+'Intermediate Calculations'!S196)</f>
        <v>0.9968377409247899</v>
      </c>
      <c r="P196" s="19">
        <f>((1.664+(0.4632*(N196+0.25*H196))+(0.9046*I196)-(2.5759*'Intermediate Calculations'!N196)+(0.4397*('BCI &amp; PEM Results'!C196-0.25))+(0.4304*('BCI &amp; PEM Results'!D196+C196-0.2))-(0.4198*'Intermediate Calculations'!Q196)+(0.02954*100*'Data Entry'!K196*'Intermediate Calculations'!E196))-(-5.7345+(0.5005*I196)-(0.9457*'Intermediate Calculations'!N196)+(0.3102*('BCI &amp; PEM Results'!C196-0.25))+(0.8054*('BCI &amp; PEM Results'!D196+'BCI &amp; PEM Results'!C196-0.2))-(0.9642*'Intermediate Calculations'!Q196)+(0.01469*'Intermediate Calculations'!E196*'Data Entry'!K196*100)))</f>
        <v>8.21450688</v>
      </c>
      <c r="Q196" s="48" t="e">
        <f t="shared" si="8"/>
        <v>#DIV/0!</v>
      </c>
    </row>
    <row r="197" spans="1:17" ht="12.75">
      <c r="A197" s="44">
        <f>'Data Entry'!A197</f>
        <v>0</v>
      </c>
      <c r="B197" s="24">
        <f>IF(OR('Data Entry'!E197&gt;2.9,'Data Entry'!F197&gt;2.9),1,0)</f>
        <v>0</v>
      </c>
      <c r="C197" s="19">
        <f>IF('Data Entry'!E197&gt;0,'Data Entry'!E197,'Data Entry'!F197)</f>
        <v>0</v>
      </c>
      <c r="D197" s="19">
        <f>'Data Entry'!D197</f>
        <v>0</v>
      </c>
      <c r="E197" s="25" t="e">
        <f>'Intermediate Calculations'!G197</f>
        <v>#DIV/0!</v>
      </c>
      <c r="F197" s="25" t="e">
        <f>'Intermediate Calculations'!H197</f>
        <v>#DIV/0!</v>
      </c>
      <c r="G197" s="20">
        <f>IF('Data Entry'!I197&gt;0,'Data Entry'!I197,'Data Entry'!H197+9)</f>
        <v>9</v>
      </c>
      <c r="H197" s="20">
        <f>IF(AND('Data Entry'!M197="y",'Data Entry'!N197&gt;0.29),1,0)</f>
        <v>0</v>
      </c>
      <c r="I197" s="20">
        <f>IF('Data Entry'!G197="Y",1,0)</f>
        <v>0</v>
      </c>
      <c r="J197" s="20">
        <f>'Intermediate Calculations'!J197+'Intermediate Calculations'!L197+'Intermediate Calculations'!M197</f>
        <v>0</v>
      </c>
      <c r="K197" s="26" t="e">
        <f>3.67-(0.966*B197)-(0.125*(C197-1))-(0.152*(D197-1))+(0.002*E197)+(0.0004*F197)+(0.035*G197)+(0.506*H197)-(0.264*I197)+J197+(0.4*'Intermediate Calculations'!O197)</f>
        <v>#DIV/0!</v>
      </c>
      <c r="L197" s="20" t="e">
        <f>IF(K197&lt;1.51,"A",IF(K197&lt;2.31,"B",IF(K197&lt;3.41,"C",IF(K197&lt;4.41,"D",IF(K197&lt;5.31,"E","F")))))</f>
        <v>#DIV/0!</v>
      </c>
      <c r="M197" s="18" t="e">
        <f>IF(L197="A","Extremely High",IF(L197="B","Very High",IF(L197="C","Moderately High",IF(L197="D","Moderately Low",IF(L197="E","Very Low",IF(L197="F","Extremely Low","Unknown"))))))</f>
        <v>#DIV/0!</v>
      </c>
      <c r="N197" s="19">
        <f>1.7435+(0.4669*I197)-(0.2981*'Intermediate Calculations'!O197)-(0.8043*'Intermediate Calculations'!N197)+(0.2954*('BCI &amp; PEM Results'!C197-0.25))</f>
        <v>1.66965</v>
      </c>
      <c r="O197" s="46">
        <f>'Intermediate Calculations'!S197/(1+'Intermediate Calculations'!S197)</f>
        <v>0.9968377409247899</v>
      </c>
      <c r="P197" s="19">
        <f>((1.664+(0.4632*(N197+0.25*H197))+(0.9046*I197)-(2.5759*'Intermediate Calculations'!N197)+(0.4397*('BCI &amp; PEM Results'!C197-0.25))+(0.4304*('BCI &amp; PEM Results'!D197+C197-0.2))-(0.4198*'Intermediate Calculations'!Q197)+(0.02954*100*'Data Entry'!K197*'Intermediate Calculations'!E197))-(-5.7345+(0.5005*I197)-(0.9457*'Intermediate Calculations'!N197)+(0.3102*('BCI &amp; PEM Results'!C197-0.25))+(0.8054*('BCI &amp; PEM Results'!D197+'BCI &amp; PEM Results'!C197-0.2))-(0.9642*'Intermediate Calculations'!Q197)+(0.01469*'Intermediate Calculations'!E197*'Data Entry'!K197*100)))</f>
        <v>8.21450688</v>
      </c>
      <c r="Q197" s="48" t="e">
        <f>P197/(C197+D197)</f>
        <v>#DIV/0!</v>
      </c>
    </row>
    <row r="198" spans="1:17" ht="12.75">
      <c r="A198" s="44">
        <f>'Data Entry'!A198</f>
        <v>0</v>
      </c>
      <c r="B198" s="24">
        <f>IF(OR('Data Entry'!E198&gt;2.9,'Data Entry'!F198&gt;2.9),1,0)</f>
        <v>0</v>
      </c>
      <c r="C198" s="19">
        <f>IF('Data Entry'!E198&gt;0,'Data Entry'!E198,'Data Entry'!F198)</f>
        <v>0</v>
      </c>
      <c r="D198" s="19">
        <f>'Data Entry'!D198</f>
        <v>0</v>
      </c>
      <c r="E198" s="25" t="e">
        <f>'Intermediate Calculations'!G198</f>
        <v>#DIV/0!</v>
      </c>
      <c r="F198" s="25" t="e">
        <f>'Intermediate Calculations'!H198</f>
        <v>#DIV/0!</v>
      </c>
      <c r="G198" s="20">
        <f>IF('Data Entry'!I198&gt;0,'Data Entry'!I198,'Data Entry'!H198+9)</f>
        <v>9</v>
      </c>
      <c r="H198" s="20">
        <f>IF(AND('Data Entry'!M198="y",'Data Entry'!N198&gt;0.29),1,0)</f>
        <v>0</v>
      </c>
      <c r="I198" s="20">
        <f>IF('Data Entry'!G198="Y",1,0)</f>
        <v>0</v>
      </c>
      <c r="J198" s="20">
        <f>'Intermediate Calculations'!J198+'Intermediate Calculations'!L198+'Intermediate Calculations'!M198</f>
        <v>0</v>
      </c>
      <c r="K198" s="26" t="e">
        <f>3.67-(0.966*B198)-(0.125*(C198-1))-(0.152*(D198-1))+(0.002*E198)+(0.0004*F198)+(0.035*G198)+(0.506*H198)-(0.264*I198)+J198+(0.4*'Intermediate Calculations'!O198)</f>
        <v>#DIV/0!</v>
      </c>
      <c r="L198" s="20" t="e">
        <f>IF(K198&lt;1.51,"A",IF(K198&lt;2.31,"B",IF(K198&lt;3.41,"C",IF(K198&lt;4.41,"D",IF(K198&lt;5.31,"E","F")))))</f>
        <v>#DIV/0!</v>
      </c>
      <c r="M198" s="18" t="e">
        <f>IF(L198="A","Extremely High",IF(L198="B","Very High",IF(L198="C","Moderately High",IF(L198="D","Moderately Low",IF(L198="E","Very Low",IF(L198="F","Extremely Low","Unknown"))))))</f>
        <v>#DIV/0!</v>
      </c>
      <c r="N198" s="19">
        <f>1.7435+(0.4669*I198)-(0.2981*'Intermediate Calculations'!O198)-(0.8043*'Intermediate Calculations'!N198)+(0.2954*('BCI &amp; PEM Results'!C198-0.25))</f>
        <v>1.66965</v>
      </c>
      <c r="O198" s="46">
        <f>'Intermediate Calculations'!S198/(1+'Intermediate Calculations'!S198)</f>
        <v>0.9968377409247899</v>
      </c>
      <c r="P198" s="19">
        <f>((1.664+(0.4632*(N198+0.25*H198))+(0.9046*I198)-(2.5759*'Intermediate Calculations'!N198)+(0.4397*('BCI &amp; PEM Results'!C198-0.25))+(0.4304*('BCI &amp; PEM Results'!D198+C198-0.2))-(0.4198*'Intermediate Calculations'!Q198)+(0.02954*100*'Data Entry'!K198*'Intermediate Calculations'!E198))-(-5.7345+(0.5005*I198)-(0.9457*'Intermediate Calculations'!N198)+(0.3102*('BCI &amp; PEM Results'!C198-0.25))+(0.8054*('BCI &amp; PEM Results'!D198+'BCI &amp; PEM Results'!C198-0.2))-(0.9642*'Intermediate Calculations'!Q198)+(0.01469*'Intermediate Calculations'!E198*'Data Entry'!K198*100)))</f>
        <v>8.21450688</v>
      </c>
      <c r="Q198" s="48" t="e">
        <f>P198/(C198+D198)</f>
        <v>#DIV/0!</v>
      </c>
    </row>
    <row r="199" spans="1:17" ht="12.75">
      <c r="A199" s="44">
        <f>'Data Entry'!A199</f>
        <v>0</v>
      </c>
      <c r="B199" s="24">
        <f>IF(OR('Data Entry'!E199&gt;2.9,'Data Entry'!F199&gt;2.9),1,0)</f>
        <v>0</v>
      </c>
      <c r="C199" s="19">
        <f>IF('Data Entry'!E199&gt;0,'Data Entry'!E199,'Data Entry'!F199)</f>
        <v>0</v>
      </c>
      <c r="D199" s="19">
        <f>'Data Entry'!D199</f>
        <v>0</v>
      </c>
      <c r="E199" s="25" t="e">
        <f>'Intermediate Calculations'!G199</f>
        <v>#DIV/0!</v>
      </c>
      <c r="F199" s="25" t="e">
        <f>'Intermediate Calculations'!H199</f>
        <v>#DIV/0!</v>
      </c>
      <c r="G199" s="20">
        <f>IF('Data Entry'!I199&gt;0,'Data Entry'!I199,'Data Entry'!H199+9)</f>
        <v>9</v>
      </c>
      <c r="H199" s="20">
        <f>IF(AND('Data Entry'!M199="y",'Data Entry'!N199&gt;0.29),1,0)</f>
        <v>0</v>
      </c>
      <c r="I199" s="20">
        <f>IF('Data Entry'!G199="Y",1,0)</f>
        <v>0</v>
      </c>
      <c r="J199" s="20">
        <f>'Intermediate Calculations'!J199+'Intermediate Calculations'!L199+'Intermediate Calculations'!M199</f>
        <v>0</v>
      </c>
      <c r="K199" s="26" t="e">
        <f>3.67-(0.966*B199)-(0.125*(C199-1))-(0.152*(D199-1))+(0.002*E199)+(0.0004*F199)+(0.035*G199)+(0.506*H199)-(0.264*I199)+J199+(0.4*'Intermediate Calculations'!O199)</f>
        <v>#DIV/0!</v>
      </c>
      <c r="L199" s="20" t="e">
        <f>IF(K199&lt;1.51,"A",IF(K199&lt;2.31,"B",IF(K199&lt;3.41,"C",IF(K199&lt;4.41,"D",IF(K199&lt;5.31,"E","F")))))</f>
        <v>#DIV/0!</v>
      </c>
      <c r="M199" s="18" t="e">
        <f>IF(L199="A","Extremely High",IF(L199="B","Very High",IF(L199="C","Moderately High",IF(L199="D","Moderately Low",IF(L199="E","Very Low",IF(L199="F","Extremely Low","Unknown"))))))</f>
        <v>#DIV/0!</v>
      </c>
      <c r="N199" s="19">
        <f>1.7435+(0.4669*I199)-(0.2981*'Intermediate Calculations'!O199)-(0.8043*'Intermediate Calculations'!N199)+(0.2954*('BCI &amp; PEM Results'!C199-0.25))</f>
        <v>1.66965</v>
      </c>
      <c r="O199" s="46">
        <f>'Intermediate Calculations'!S199/(1+'Intermediate Calculations'!S199)</f>
        <v>0.9968377409247899</v>
      </c>
      <c r="P199" s="19">
        <f>((1.664+(0.4632*(N199+0.25*H199))+(0.9046*I199)-(2.5759*'Intermediate Calculations'!N199)+(0.4397*('BCI &amp; PEM Results'!C199-0.25))+(0.4304*('BCI &amp; PEM Results'!D199+C199-0.2))-(0.4198*'Intermediate Calculations'!Q199)+(0.02954*100*'Data Entry'!K199*'Intermediate Calculations'!E199))-(-5.7345+(0.5005*I199)-(0.9457*'Intermediate Calculations'!N199)+(0.3102*('BCI &amp; PEM Results'!C199-0.25))+(0.8054*('BCI &amp; PEM Results'!D199+'BCI &amp; PEM Results'!C199-0.2))-(0.9642*'Intermediate Calculations'!Q199)+(0.01469*'Intermediate Calculations'!E199*'Data Entry'!K199*100)))</f>
        <v>8.21450688</v>
      </c>
      <c r="Q199" s="48" t="e">
        <f>P199/(C199+D199)</f>
        <v>#DIV/0!</v>
      </c>
    </row>
    <row r="200" spans="1:17" ht="12.75">
      <c r="A200" s="44">
        <f>'Data Entry'!A200</f>
        <v>0</v>
      </c>
      <c r="B200" s="24">
        <f>IF(OR('Data Entry'!E200&gt;2.9,'Data Entry'!F200&gt;2.9),1,0)</f>
        <v>0</v>
      </c>
      <c r="C200" s="19">
        <f>IF('Data Entry'!E200&gt;0,'Data Entry'!E200,'Data Entry'!F200)</f>
        <v>0</v>
      </c>
      <c r="D200" s="19">
        <f>'Data Entry'!D200</f>
        <v>0</v>
      </c>
      <c r="E200" s="25" t="e">
        <f>'Intermediate Calculations'!G200</f>
        <v>#DIV/0!</v>
      </c>
      <c r="F200" s="25" t="e">
        <f>'Intermediate Calculations'!H200</f>
        <v>#DIV/0!</v>
      </c>
      <c r="G200" s="20">
        <f>IF('Data Entry'!I200&gt;0,'Data Entry'!I200,'Data Entry'!H200+9)</f>
        <v>9</v>
      </c>
      <c r="H200" s="20">
        <f>IF(AND('Data Entry'!M200="y",'Data Entry'!N200&gt;0.29),1,0)</f>
        <v>0</v>
      </c>
      <c r="I200" s="20">
        <f>IF('Data Entry'!G200="Y",1,0)</f>
        <v>0</v>
      </c>
      <c r="J200" s="20">
        <f>'Intermediate Calculations'!J200+'Intermediate Calculations'!L200+'Intermediate Calculations'!M200</f>
        <v>0</v>
      </c>
      <c r="K200" s="26" t="e">
        <f>3.67-(0.966*B200)-(0.125*(C200-1))-(0.152*(D200-1))+(0.002*E200)+(0.0004*F200)+(0.035*G200)+(0.506*H200)-(0.264*I200)+J200+(0.4*'Intermediate Calculations'!O200)</f>
        <v>#DIV/0!</v>
      </c>
      <c r="L200" s="20" t="e">
        <f>IF(K200&lt;1.51,"A",IF(K200&lt;2.31,"B",IF(K200&lt;3.41,"C",IF(K200&lt;4.41,"D",IF(K200&lt;5.31,"E","F")))))</f>
        <v>#DIV/0!</v>
      </c>
      <c r="M200" s="18" t="e">
        <f>IF(L200="A","Extremely High",IF(L200="B","Very High",IF(L200="C","Moderately High",IF(L200="D","Moderately Low",IF(L200="E","Very Low",IF(L200="F","Extremely Low","Unknown"))))))</f>
        <v>#DIV/0!</v>
      </c>
      <c r="N200" s="19">
        <f>1.7435+(0.4669*I200)-(0.2981*'Intermediate Calculations'!O200)-(0.8043*'Intermediate Calculations'!N200)+(0.2954*('BCI &amp; PEM Results'!C200-0.25))</f>
        <v>1.66965</v>
      </c>
      <c r="O200" s="46">
        <f>'Intermediate Calculations'!S200/(1+'Intermediate Calculations'!S200)</f>
        <v>0.9968377409247899</v>
      </c>
      <c r="P200" s="19">
        <f>((1.664+(0.4632*(N200+0.25*H200))+(0.9046*I200)-(2.5759*'Intermediate Calculations'!N200)+(0.4397*('BCI &amp; PEM Results'!C200-0.25))+(0.4304*('BCI &amp; PEM Results'!D200+C200-0.2))-(0.4198*'Intermediate Calculations'!Q200)+(0.02954*100*'Data Entry'!K200*'Intermediate Calculations'!E200))-(-5.7345+(0.5005*I200)-(0.9457*'Intermediate Calculations'!N200)+(0.3102*('BCI &amp; PEM Results'!C200-0.25))+(0.8054*('BCI &amp; PEM Results'!D200+'BCI &amp; PEM Results'!C200-0.2))-(0.9642*'Intermediate Calculations'!Q200)+(0.01469*'Intermediate Calculations'!E200*'Data Entry'!K200*100)))</f>
        <v>8.21450688</v>
      </c>
      <c r="Q200" s="48" t="e">
        <f>P200/(C200+D200)</f>
        <v>#DIV/0!</v>
      </c>
    </row>
  </sheetData>
  <sheetProtection/>
  <mergeCells count="4">
    <mergeCell ref="N2:Q2"/>
    <mergeCell ref="A1:Q1"/>
    <mergeCell ref="B2:J2"/>
    <mergeCell ref="K2:M2"/>
  </mergeCells>
  <printOptions gridLines="1" horizontalCentered="1"/>
  <pageMargins left="1" right="1" top="1.5" bottom="1" header="1" footer="0.5"/>
  <pageSetup fitToHeight="1" fitToWidth="1" horizontalDpi="300" verticalDpi="300" orientation="landscape" scale="76" r:id="rId1"/>
  <headerFooter alignWithMargins="0">
    <oddHeader>&amp;C&amp;"Arial,Bold"&amp;16&amp;A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HSRC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Bicycle Compatability Index and Passing Event Model</dc:title>
  <dc:subject/>
  <dc:creator>David Harkey</dc:creator>
  <cp:keywords>TxDOT 5157</cp:keywords>
  <dc:description/>
  <cp:lastModifiedBy>kac2579</cp:lastModifiedBy>
  <cp:lastPrinted>2005-08-16T17:16:37Z</cp:lastPrinted>
  <dcterms:created xsi:type="dcterms:W3CDTF">1998-01-28T14:59:44Z</dcterms:created>
  <dcterms:modified xsi:type="dcterms:W3CDTF">2011-07-12T01:35:38Z</dcterms:modified>
  <cp:category/>
  <cp:version/>
  <cp:contentType/>
  <cp:contentStatus/>
</cp:coreProperties>
</file>